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9" activeTab="2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" sheetId="10" r:id="rId10"/>
    <sheet name="Zał 11" sheetId="11" r:id="rId11"/>
    <sheet name="Zał 12" sheetId="12" r:id="rId12"/>
    <sheet name="Zał 13" sheetId="13" r:id="rId13"/>
    <sheet name="Zał 14" sheetId="14" r:id="rId14"/>
    <sheet name="Zał 15" sheetId="15" r:id="rId15"/>
    <sheet name="Zał 16" sheetId="16" r:id="rId16"/>
    <sheet name="Zał 17" sheetId="17" r:id="rId17"/>
    <sheet name="Zał 18" sheetId="18" r:id="rId18"/>
    <sheet name="Zał 19" sheetId="19" r:id="rId19"/>
    <sheet name="Zał 20" sheetId="20" r:id="rId20"/>
    <sheet name="Zał 21" sheetId="21" r:id="rId21"/>
    <sheet name="ZAŁ 22" sheetId="22" r:id="rId22"/>
    <sheet name="zal 23" sheetId="23" r:id="rId23"/>
    <sheet name="zał 24" sheetId="24" r:id="rId24"/>
    <sheet name="zał 25" sheetId="25" r:id="rId25"/>
    <sheet name="zał 26" sheetId="26" r:id="rId26"/>
  </sheets>
  <definedNames>
    <definedName name="_xlnm.Print_Area" localSheetId="0">'zał 1'!$A$1:$E$30</definedName>
    <definedName name="_xlnm.Print_Area" localSheetId="9">'Zał 10'!$A$1:$I$82</definedName>
    <definedName name="_xlnm.Print_Area" localSheetId="10">'Zał 11'!$A$1:$I$20</definedName>
    <definedName name="_xlnm.Print_Area" localSheetId="11">'Zał 12'!$A$1:$M$29</definedName>
    <definedName name="_xlnm.Print_Area" localSheetId="12">'Zał 13'!$A$1:$M$62</definedName>
    <definedName name="_xlnm.Print_Area" localSheetId="13">'Zał 14'!$A$1:$M$46</definedName>
    <definedName name="_xlnm.Print_Area" localSheetId="14">'Zał 15'!$A$1:$M$62</definedName>
    <definedName name="_xlnm.Print_Area" localSheetId="15">'Zał 16'!$A$1:$M$54</definedName>
    <definedName name="_xlnm.Print_Area" localSheetId="16">'Zał 17'!$A$1:$M$55</definedName>
    <definedName name="_xlnm.Print_Area" localSheetId="17">'Zał 18'!$A$1:$M$26</definedName>
    <definedName name="_xlnm.Print_Area" localSheetId="1">'zał 2'!$A$1:$H$155</definedName>
    <definedName name="_xlnm.Print_Area" localSheetId="20">'Zał 21'!$A$1:$G$30</definedName>
    <definedName name="_xlnm.Print_Area" localSheetId="4">'Zał 5'!$A$1:$H$19</definedName>
    <definedName name="_xlnm.Print_Area" localSheetId="5">'Zał 6'!$A$1:$H$33</definedName>
    <definedName name="_xlnm.Print_Area" localSheetId="6">'Zał 7'!$A$1:$H$34</definedName>
    <definedName name="_xlnm.Print_Area" localSheetId="8">'Zał 9'!$A$1:$M$415</definedName>
    <definedName name="Excel_BuiltIn_Print_Area_6_1">'Zał 6'!$A$1:$H$34</definedName>
    <definedName name="Excel_BuiltIn_Print_Area_10_1">'Zał 7'!$A$1:$H$15</definedName>
    <definedName name="Excel_BuiltIn_Print_Area_10_1_1">#REF!</definedName>
    <definedName name="Excel_BuiltIn_Print_Area_10_1_27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_1_1">#REF!</definedName>
    <definedName name="Excel_BuiltIn_Print_Area_11_1_1_1_1_1">#REF!</definedName>
    <definedName name="Excel_BuiltIn_Print_Area_11_1_1_27">#REF!</definedName>
    <definedName name="Excel_BuiltIn_Print_Area_11_1_27">#REF!</definedName>
    <definedName name="Excel_BuiltIn_Print_Area_11_27">#REF!</definedName>
    <definedName name="Excel_BuiltIn_Print_Area_12_1">#REF!</definedName>
    <definedName name="Excel_BuiltIn_Print_Area_12_1_1">#REF!</definedName>
    <definedName name="Excel_BuiltIn_Print_Area_12_27">#REF!</definedName>
    <definedName name="Excel_BuiltIn_Print_Area_13_1">'Zał 13'!$A$1:$N$62</definedName>
    <definedName name="Excel_BuiltIn_Print_Area_13_1_1">#REF!</definedName>
    <definedName name="Excel_BuiltIn_Print_Area_13_1_1_1">#REF!</definedName>
    <definedName name="Excel_BuiltIn_Print_Area_13_1_27">#REF!</definedName>
    <definedName name="Excel_BuiltIn_Print_Area_14_1">'Zał 14'!$A$2:$M$46</definedName>
    <definedName name="Excel_BuiltIn_Print_Area_14_1_1">#REF!</definedName>
    <definedName name="Excel_BuiltIn_Print_Area_14_1_27">#REF!</definedName>
    <definedName name="Excel_BuiltIn_Print_Area_15_1_1">#REF!</definedName>
    <definedName name="Excel_BuiltIn_Print_Area_16_1">#REF!</definedName>
    <definedName name="Excel_BuiltIn_Print_Area_16_1_1">#REF!</definedName>
    <definedName name="Excel_BuiltIn_Print_Area_17_1">#REF!</definedName>
    <definedName name="Excel_BuiltIn_Print_Area_17_1_1">#REF!</definedName>
    <definedName name="Excel_BuiltIn_Print_Area_17_1_27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8_1_1_1_1">#REF!</definedName>
    <definedName name="Excel_BuiltIn_Print_Area_19">'Zał 18'!$A$2:$M$26</definedName>
    <definedName name="Excel_BuiltIn_Print_Area_19_1">#REF!</definedName>
    <definedName name="Excel_BuiltIn_Print_Area_20">#REF!</definedName>
    <definedName name="Excel_BuiltIn_Print_Area_20_1">#REF!</definedName>
    <definedName name="Excel_BuiltIn_Print_Area_22">#REF!</definedName>
    <definedName name="Excel_BuiltIn_Print_Area_29_1">#REF!</definedName>
    <definedName name="Excel_BuiltIn_Print_Area_3">#REF!</definedName>
    <definedName name="Excel_BuiltIn_Print_Area_3_1">#REF!</definedName>
    <definedName name="Excel_BuiltIn_Print_Area_3_1_27">#REF!</definedName>
    <definedName name="Excel_BuiltIn_Print_Area_6_1_1">'Zał 6'!$A$1:$H$14</definedName>
    <definedName name="Excel_BuiltIn_Print_Area_6_1_1_1">#REF!</definedName>
    <definedName name="Excel_BuiltIn_Print_Area_6_1_15">'Zał 9'!$A$1:$D$377</definedName>
    <definedName name="Excel_BuiltIn_Print_Area_6_1_18">'Zał 12'!$A$2:$D$27</definedName>
    <definedName name="Excel_BuiltIn_Print_Area_6_1_19">'Zał 13'!$A$1:$D$58</definedName>
    <definedName name="Excel_BuiltIn_Print_Area_6_1_20">'Zał 14'!$A$2:$D$42</definedName>
    <definedName name="Excel_BuiltIn_Print_Area_6_1_21">'Zał 15'!$A$2:$D$58</definedName>
    <definedName name="Excel_BuiltIn_Print_Area_6_1_22">#REF!</definedName>
    <definedName name="Excel_BuiltIn_Print_Area_6_1_23">'Zał 16'!$A$2:$D$50</definedName>
    <definedName name="Excel_BuiltIn_Print_Area_6_1_24">'Zał 17'!$A$2:$D$50</definedName>
    <definedName name="Excel_BuiltIn_Print_Area_6_1_25">'Zał 18'!$A$2:$D$26</definedName>
    <definedName name="Excel_BuiltIn_Print_Area_6_1_26">#REF!</definedName>
    <definedName name="Excel_BuiltIn_Print_Area_6_1_27">#REF!</definedName>
    <definedName name="Excel_BuiltIn_Print_Area_7_1">#REF!</definedName>
    <definedName name="Excel_BuiltIn_Print_Area_7_1_1">#REF!</definedName>
    <definedName name="Excel_BuiltIn_Print_Area_7_1_16">'Zał 10'!$A$1:$E$77</definedName>
    <definedName name="Excel_BuiltIn_Print_Area_7_1_17">'Zał 11'!$A$1:$E$11</definedName>
    <definedName name="Excel_BuiltIn_Print_Area_7_1_18">#REF!</definedName>
    <definedName name="Excel_BuiltIn_Print_Area_7_1_20">#REF!</definedName>
    <definedName name="Excel_BuiltIn_Print_Area_7_1_27">#REF!</definedName>
    <definedName name="Excel_BuiltIn_Print_Area_8">#REF!</definedName>
    <definedName name="Excel_BuiltIn_Print_Area_8_1">#REF!</definedName>
    <definedName name="Excel_BuiltIn_Print_Area_8_1_27">#REF!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<sst xmlns="http://schemas.openxmlformats.org/spreadsheetml/2006/main" count="1986" uniqueCount="671">
  <si>
    <t xml:space="preserve"> Dochody budżetu Gminy Barlinek ogółem za 2009 rok</t>
  </si>
  <si>
    <t>w złotych</t>
  </si>
  <si>
    <t>Dział</t>
  </si>
  <si>
    <t>Nazwa działu</t>
  </si>
  <si>
    <t>Plan</t>
  </si>
  <si>
    <t>Wykonanie</t>
  </si>
  <si>
    <t>% Wyk.</t>
  </si>
  <si>
    <t>010</t>
  </si>
  <si>
    <t>Rolnictwo i łowiectwo</t>
  </si>
  <si>
    <t>600</t>
  </si>
  <si>
    <t>Transport i łączność</t>
  </si>
  <si>
    <t>700</t>
  </si>
  <si>
    <t>710</t>
  </si>
  <si>
    <t>750</t>
  </si>
  <si>
    <t>751</t>
  </si>
  <si>
    <t>756</t>
  </si>
  <si>
    <t>758</t>
  </si>
  <si>
    <t>801</t>
  </si>
  <si>
    <t>851</t>
  </si>
  <si>
    <t>Ochrona zdrowia</t>
  </si>
  <si>
    <t>852</t>
  </si>
  <si>
    <t>853</t>
  </si>
  <si>
    <t>Pozostałe zadania z zakresu polityki społecznej</t>
  </si>
  <si>
    <t>854</t>
  </si>
  <si>
    <t>Edukacyjna opieka wychowawcza</t>
  </si>
  <si>
    <t>900</t>
  </si>
  <si>
    <t>926</t>
  </si>
  <si>
    <t>Kultura fizyczna i sport</t>
  </si>
  <si>
    <t>Ogółem</t>
  </si>
  <si>
    <t>w tym</t>
  </si>
  <si>
    <t>dochody bieżące</t>
  </si>
  <si>
    <t>dochody majątkowe</t>
  </si>
  <si>
    <t>Wykonane dochody budżetu Gminy Barlinek za 2009 r.</t>
  </si>
  <si>
    <t>Dochody własne</t>
  </si>
  <si>
    <t>Rozdział</t>
  </si>
  <si>
    <t>§</t>
  </si>
  <si>
    <t>Źródła dochodów</t>
  </si>
  <si>
    <t xml:space="preserve">Plan
</t>
  </si>
  <si>
    <t>Dochody
majątkowe</t>
  </si>
  <si>
    <t>020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</si>
  <si>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</si>
  <si>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</si>
  <si>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</si>
  <si>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</si>
  <si>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2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</si>
  <si>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>60016</t>
  </si>
  <si>
    <t>Drogi publiczne gminne</t>
  </si>
  <si>
    <t>0920</t>
  </si>
  <si>
    <t>Pozostałe odsetki</t>
  </si>
  <si>
    <t>0960</t>
  </si>
  <si>
    <t>Otrzymane spadki, zapisy i darowizny w postaci pieniężnej</t>
  </si>
  <si>
    <r>
      <t>Gospodarka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mieszkaniowa</t>
    </r>
  </si>
  <si>
    <t>Gospodarka gruntami i nieruchomościami</t>
  </si>
  <si>
    <t>0470</t>
  </si>
  <si>
    <t xml:space="preserve"> Wpływy z opłat za zarząd, użytkowanie i użytkowanie wieczyste nieruchomości</t>
  </si>
  <si>
    <t>0570</t>
  </si>
  <si>
    <t>Grzywny, mandaty i kary</t>
  </si>
  <si>
    <t>0690</t>
  </si>
  <si>
    <t>Wpływy z różnych opłat</t>
  </si>
  <si>
    <t xml:space="preserve"> Dochody z najmu i dzierżawy składników majątkowych Skarbu Państwa,  j.s.t. 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</si>
  <si>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</si>
  <si>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</si>
  <si>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</si>
  <si>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</si>
  <si>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
</t>
  </si>
  <si>
    <t xml:space="preserve">0920
</t>
  </si>
  <si>
    <t xml:space="preserve">  Pozostałe odsetki 
</t>
  </si>
  <si>
    <t>8510</t>
  </si>
  <si>
    <t>Wpływy z różnych rozliczeń</t>
  </si>
  <si>
    <t>70021</t>
  </si>
  <si>
    <t>Towarzystwa Budownictwa Społecznego</t>
  </si>
  <si>
    <t>0970</t>
  </si>
  <si>
    <t>Wpływy z różnych dochodów</t>
  </si>
  <si>
    <t xml:space="preserve">Działalność usługowa </t>
  </si>
  <si>
    <t>Cmentarze</t>
  </si>
  <si>
    <t xml:space="preserve"> Dochody z najmu i dzierżawy składników majątkowych Skarbu Państwa,  j.s.t lub innych jednostek zaliczanych do sektora finansów publicznych oraz innych umów o podobnym charakterze
</t>
  </si>
  <si>
    <t>Administracja  publiczna</t>
  </si>
  <si>
    <t>Urzędy Wojewódzkie</t>
  </si>
  <si>
    <r>
      <t xml:space="preserve"> Dochody jednostek samorządu terytorialnego związane z realizacją zadań </t>
    </r>
    <r>
      <rPr>
        <sz val="12"/>
        <color indexed="8"/>
        <rFont val="Times New Roman"/>
        <family val="1"/>
      </rPr>
      <t>z zakresu administracji rządowej oraz innych zadań zleconych ustawami</t>
    </r>
  </si>
  <si>
    <t>Urzędy gmin (miast i miast na prawach powiatu)</t>
  </si>
  <si>
    <t xml:space="preserve">  Grzywny, mandaty i inne kary pieniężne od osób fizycznych  </t>
  </si>
  <si>
    <t xml:space="preserve">0830 </t>
  </si>
  <si>
    <t xml:space="preserve"> Wpływy z usług</t>
  </si>
  <si>
    <t>0840</t>
  </si>
  <si>
    <t xml:space="preserve"> Wpływy ze sprzedaży wyrobów  </t>
  </si>
  <si>
    <t xml:space="preserve">
</t>
  </si>
  <si>
    <t>2708</t>
  </si>
  <si>
    <t>Środki na dofinansowanie własnych zadań bieżących gmin (związków gmin), powiatów (związków powiatów), samorządów województw, pozyskane z innych źródeł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</si>
  <si>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</si>
  <si>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</si>
  <si>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</si>
  <si>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</si>
  <si>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</si>
  <si>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</si>
  <si>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</si>
  <si>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</si>
  <si>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</si>
  <si>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</si>
  <si>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</si>
  <si>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</si>
  <si>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</si>
  <si>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</si>
  <si>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</si>
  <si>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</si>
  <si>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</si>
  <si>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</si>
  <si>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 xml:space="preserve"> Wpływy z różnych opłat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</si>
  <si>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</si>
  <si>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</si>
  <si>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</si>
  <si>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</si>
  <si>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</si>
  <si>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</si>
  <si>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</si>
  <si>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</si>
  <si>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</si>
  <si>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</si>
  <si>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 xml:space="preserve">Wpływy z innych opłat stanowiących dochody j.s.t. na podstawie ustaw </t>
  </si>
  <si>
    <t>0410</t>
  </si>
  <si>
    <t xml:space="preserve"> Wpływy z opłaty skarbowej</t>
  </si>
  <si>
    <t>0460</t>
  </si>
  <si>
    <t xml:space="preserve"> Wpływy z opłaty eksploatacyjnej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</si>
  <si>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</si>
  <si>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</si>
  <si>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</si>
  <si>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</si>
  <si>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>0590</t>
  </si>
  <si>
    <t xml:space="preserve"> Wpływy z opłat za koncesje i licencje</t>
  </si>
  <si>
    <t xml:space="preserve"> Wpływy z różnych opłat 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</si>
  <si>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</si>
  <si>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</si>
  <si>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</si>
  <si>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</si>
  <si>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</si>
  <si>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</si>
  <si>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</si>
  <si>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</si>
  <si>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</si>
  <si>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</si>
  <si>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</si>
  <si>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 xml:space="preserve"> Subwencje ogólne z budżetu państwa</t>
  </si>
  <si>
    <t>Część wyrównawcza subwencji ogólnej dla gmin</t>
  </si>
  <si>
    <t>75814</t>
  </si>
  <si>
    <t>Różne  rozliczenia finansowe</t>
  </si>
  <si>
    <t>Wpływy z rożnych dochodów</t>
  </si>
  <si>
    <t>Część równoważąca subwencji ogólnej  dla gmin</t>
  </si>
  <si>
    <t>Oświata  i  wychowanie</t>
  </si>
  <si>
    <t>Szkoły podstawowe</t>
  </si>
  <si>
    <t xml:space="preserve"> Dochody z najmu i dzierżawy składników majątkowych Skarbu Państwa, j.s.t. Lub innych jednostek zaliczanych do sektora finansów publicznych oraz innych umów o podobnym charakterze  </t>
  </si>
  <si>
    <t xml:space="preserve">0920 </t>
  </si>
  <si>
    <t xml:space="preserve"> Pozostałe odsetki</t>
  </si>
  <si>
    <t>2030</t>
  </si>
  <si>
    <t xml:space="preserve"> Dotacje celowe otrzymane z budżetu państwa na realizację własnych zadań bieżących gmin</t>
  </si>
  <si>
    <t>2707</t>
  </si>
  <si>
    <t>Gimnazja</t>
  </si>
  <si>
    <t xml:space="preserve"> Dochody z najmu i dzierżawy składników majątkowych Skarbu Państwa, j.s.t. lub innych jednostek zaliczanych do sektora finansów publicznych oraz innych umów o podobnym charakterze  </t>
  </si>
  <si>
    <t>Stołówki szkolne</t>
  </si>
  <si>
    <t>80195</t>
  </si>
  <si>
    <t>6330</t>
  </si>
  <si>
    <t xml:space="preserve">Dotacje celowe otrzymane z budżetu państwa na realizację inwestycji i zakupów inwestycyjnych własnych gmin (związków gmin) </t>
  </si>
  <si>
    <t>85154</t>
  </si>
  <si>
    <t>Przeciwdziałanie alkoholizmowi</t>
  </si>
  <si>
    <t>Pomoc  społeczna</t>
  </si>
  <si>
    <t>Świadczenia rodzinne, zaliczka alimentacyjna oraz składki na ubezpieczenia emerytalne rentowe z ubezpieczenia społeczne</t>
  </si>
  <si>
    <t xml:space="preserve"> 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</si>
  <si>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</si>
  <si>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</t>
  </si>
  <si>
    <t>Zasiłki i pomoc w naturze oraz składki na ubezpieczenia emerytalne i rentowe</t>
  </si>
  <si>
    <t>Ośrodki Pomocy Społecznej</t>
  </si>
  <si>
    <t xml:space="preserve"> Wpływy z różnych dochodów</t>
  </si>
  <si>
    <t xml:space="preserve"> Dotacje celowe otrzymane z budżetu państwa na realizację własnych zadań bieżących gmin </t>
  </si>
  <si>
    <t xml:space="preserve">85228
</t>
  </si>
  <si>
    <t>Usługi opiekuńcze i specjalistyczne usługi opiekuńcze</t>
  </si>
  <si>
    <t>Wpływy z usług</t>
  </si>
  <si>
    <t>85395</t>
  </si>
  <si>
    <t>2008</t>
  </si>
  <si>
    <t>Dotacje rozwojowe oraz środki Wspólnej Polityki Rolnej</t>
  </si>
  <si>
    <t>2009</t>
  </si>
  <si>
    <t>85415</t>
  </si>
  <si>
    <t>Pomoc materialna dla uczniów</t>
  </si>
  <si>
    <t>Gospodarka komunalna i ochrona  środowiska</t>
  </si>
  <si>
    <t>90004</t>
  </si>
  <si>
    <t>Utrzymanie zieleni w miastach i gminach</t>
  </si>
  <si>
    <t>0870</t>
  </si>
  <si>
    <t>Wpływy ze sprzedaży składników majątkowych</t>
  </si>
  <si>
    <t>90015</t>
  </si>
  <si>
    <t>Oświetlenie ulic, placów i dróg</t>
  </si>
  <si>
    <t>90017</t>
  </si>
  <si>
    <t>Zakłady Gospodarki Komunalnej</t>
  </si>
  <si>
    <t>0730</t>
  </si>
  <si>
    <t>Wpływy z zysku jednoosobowej spółki Skarbu Państwa</t>
  </si>
  <si>
    <t>Wpływy i wydatki związane z gromadzeniem środków z opłat produktowych</t>
  </si>
  <si>
    <t xml:space="preserve">0400
</t>
  </si>
  <si>
    <t xml:space="preserve"> Wpływy z opłaty produktowej
</t>
  </si>
  <si>
    <t>90095</t>
  </si>
  <si>
    <t>2440</t>
  </si>
  <si>
    <t>Dotacje otrzymane z funduszy celowych na realizację zadań bieżących jednostek sektora finansów publicznych</t>
  </si>
  <si>
    <t>92601</t>
  </si>
  <si>
    <t>Obiekty sportowe</t>
  </si>
  <si>
    <t>6300</t>
  </si>
  <si>
    <t>Wpływy z tytułu pomocy finansowej udzielonej między jednostkami samorządu terytorialnego na dofinansowanie własnych zadań inwestycyjnych i zakupów inwestycyjnych</t>
  </si>
  <si>
    <t>92605</t>
  </si>
  <si>
    <t>Zadania w zakresie kultury fizycznej i sportu</t>
  </si>
  <si>
    <t>2910</t>
  </si>
  <si>
    <t>Wpływy ze zwrotów dotacji wykorzystanych niezgodnie z przeznaczeniem lub pobranych w nadmiernej wysokości</t>
  </si>
  <si>
    <t>Ogółem:</t>
  </si>
  <si>
    <t>Dochody
budżetu Gminy Barlinek
związane z realizacją zadań z zakresu administracji rządowej i innych zadań zleconych odrębnymi ustawami
w 2009 r.</t>
  </si>
  <si>
    <t xml:space="preserve">Plan            </t>
  </si>
  <si>
    <t>Rolnictwo i Łowiectwo</t>
  </si>
  <si>
    <t>01095</t>
  </si>
  <si>
    <t xml:space="preserve"> Dotacje celowe otrzymane z budżetu państwa na realizację zadań bieżących z zakresu administracji rządowej oraz innych zadań zleconych gminie ustawami</t>
  </si>
  <si>
    <t xml:space="preserve">Urzędy naczelnych organów władzy państwowej, kontroli  i  ochrony  prawa  oraz  sądownictwa </t>
  </si>
  <si>
    <t>Urzędy naczelnych organów władzy państwowej, kontroli i ochrony prawa</t>
  </si>
  <si>
    <t xml:space="preserve">  Dotacje celowe otrzymane z budżetu państwa na realizację zadań bieżących z zakresu administracji rządowej oraz innych zadań zleconych gminie ustawami </t>
  </si>
  <si>
    <t>Wybory do Parlamentu europejskiego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</si>
  <si>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</si>
  <si>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</si>
  <si>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</si>
  <si>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>Składki na ubezpieczenie zdrowotne opłacane za osoby pobierające niektóre świadczenia z pomocy społecznej oraz niektóre świadczenia rodzinne</t>
  </si>
  <si>
    <r>
      <t xml:space="preserve"> Dotacje celowe otrzymane z budżetu państwa na realizację zadań bieżących </t>
    </r>
    <r>
      <rPr>
        <sz val="12"/>
        <rFont val="Times New Roman"/>
        <family val="1"/>
      </rPr>
      <t>z zakresu administracji rządowej oraz innych zadań zleconych gminie ustawami</t>
    </r>
  </si>
  <si>
    <t xml:space="preserve">
</t>
  </si>
  <si>
    <t>Dochody 
budżetu Gminy Barlinek związane z realizacją zadań z zakresu administracji rządowej wykonywanych na podstawie porozumień                                        z organami administracji rządowej w  2009 r.</t>
  </si>
  <si>
    <t xml:space="preserve">                            Wykonanie</t>
  </si>
  <si>
    <t xml:space="preserve">                     % Wyk.</t>
  </si>
  <si>
    <t>Działalność usługowa</t>
  </si>
  <si>
    <t xml:space="preserve"> Dotacje celowe otrzymane z budżetu państwa na zadania  bieżące realizowane przez gminę na podstawie porozumień z organami administracji rządowej</t>
  </si>
  <si>
    <t>Pomoc Społeczna</t>
  </si>
  <si>
    <t>Dochody
budżetu Gminy Barlinek w  2009 r.</t>
  </si>
  <si>
    <t>Środki Unijne</t>
  </si>
  <si>
    <t>Dochody jednostek budżetowych (szkół) Gminy Barlinek w 2009 r.</t>
  </si>
  <si>
    <t>Szkoła Podstawowa Nr 1</t>
  </si>
  <si>
    <t xml:space="preserve">Dochody z najmu i dzierżawy składników majątkowych Skarbu Państwa, j.s.t. lub innych jednostek zaliczanych do sektora finansów publicznych oraz innych umów o podobnym charakterze  </t>
  </si>
  <si>
    <t>Szkoła Podstawowa Nr 4</t>
  </si>
  <si>
    <t>Szkoła Podstawowa w Mostkowie</t>
  </si>
  <si>
    <t>0830</t>
  </si>
  <si>
    <t>80148</t>
  </si>
  <si>
    <t>Publiczne Gimnazjum Nr 1</t>
  </si>
  <si>
    <t xml:space="preserve">Plan
 </t>
  </si>
  <si>
    <t>Publiczne Gimnazjum Nr 2</t>
  </si>
  <si>
    <t>Gimnazjum dla Dorosłych</t>
  </si>
  <si>
    <t>Wydatki  budżetu Gminy Barlinek ogółem w 2009 roku</t>
  </si>
  <si>
    <t>400</t>
  </si>
  <si>
    <t xml:space="preserve">Wytwarzanie i zaopatrzenie w energię elektryczną, gaz i wodę </t>
  </si>
  <si>
    <t>Transport  i  łączność</t>
  </si>
  <si>
    <t>Gospodarka  mieszkaniowa</t>
  </si>
  <si>
    <t>Działalność  usługowa</t>
  </si>
  <si>
    <t xml:space="preserve">Urzędy naczelnych organów władzy Państwowej, kontroli i ochrony prawa oraz sądownictwa  </t>
  </si>
  <si>
    <t>754</t>
  </si>
  <si>
    <t>Bezpieczeństwo publiczne  i  ochrona  przeciwpożarowa</t>
  </si>
  <si>
    <t xml:space="preserve">Dochody od osób prawnych,od osób fizycznych i od innych jednostek nie posiadających osobowości prawnej oraz wydatki związane z ich poborem </t>
  </si>
  <si>
    <t>757</t>
  </si>
  <si>
    <t>Obsługa  długu  publicznego</t>
  </si>
  <si>
    <t>Ochrona  zdrowia</t>
  </si>
  <si>
    <t>Edukacyjna  opieka  wychowawcza</t>
  </si>
  <si>
    <t>Gospodarka  komunalna  i  ochrona  środowiska</t>
  </si>
  <si>
    <t>921</t>
  </si>
  <si>
    <t xml:space="preserve">Kultura  i  ochrona  dziedzictwa  narodowego </t>
  </si>
  <si>
    <t>Kultura  fizyczna  i  sport</t>
  </si>
  <si>
    <t>wydatki bieżące</t>
  </si>
  <si>
    <t>wydatki majątkowe</t>
  </si>
  <si>
    <t>Wydatki
budżetu Gminy Barlinek w 2009 r.</t>
  </si>
  <si>
    <t>Wydatki własne</t>
  </si>
  <si>
    <t>Nazwa</t>
  </si>
  <si>
    <t xml:space="preserve">Plan </t>
  </si>
  <si>
    <t>z tego:</t>
  </si>
  <si>
    <t xml:space="preserve">Wydatki </t>
  </si>
  <si>
    <t>w tym:</t>
  </si>
  <si>
    <t>Wydatki majątkowe</t>
  </si>
  <si>
    <t>Wynagrodzenia</t>
  </si>
  <si>
    <t>Pochodne od 
wynagrodzeń</t>
  </si>
  <si>
    <t>Dotacje</t>
  </si>
  <si>
    <t>Wydatki na obsługę długu</t>
  </si>
  <si>
    <t>Wydatki
z tytułu poręczeń
i gwarancji</t>
  </si>
  <si>
    <t>01030</t>
  </si>
  <si>
    <t>Izby rolnicze</t>
  </si>
  <si>
    <t>Wpłaty gmin na rzecz izb rolniczych w wysokości 2% uzyskanych wpływów z podatku rolnego</t>
  </si>
  <si>
    <t>Różne opłaty i składki</t>
  </si>
  <si>
    <t>Dostarczanie wody</t>
  </si>
  <si>
    <t xml:space="preserve"> Zakup usług pozostałych</t>
  </si>
  <si>
    <t xml:space="preserve"> Wydatki inwestycyjne jednostek budżetowych 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</si>
  <si>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</si>
  <si>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</si>
  <si>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>Drogi publiczne i powiatowe</t>
  </si>
  <si>
    <t>Dotacje celowe przekazane dla powiatu na inwestycje i zakupy inwestycyjne realizowane na podstawie porozumień (umów) między jednostkami samorządu terytorialnego</t>
  </si>
  <si>
    <t xml:space="preserve"> Zakup materiałów i wyposażenia</t>
  </si>
  <si>
    <t xml:space="preserve"> Zakup usług remontowych </t>
  </si>
  <si>
    <t xml:space="preserve"> Wydatki inwestycyjne jednostek budżetowych</t>
  </si>
  <si>
    <t xml:space="preserve"> Zakup usług remontowych</t>
  </si>
  <si>
    <t>Zakup usług pozostałych</t>
  </si>
  <si>
    <t>Kary i odszkodowania wypłacane na rzecz osób fizycznych</t>
  </si>
  <si>
    <t>Wydatki na zakupy inwestycyjne jednostek budżetowych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</si>
  <si>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</si>
  <si>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</si>
  <si>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</si>
  <si>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</si>
  <si>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</si>
  <si>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Wydatki osobowe nie 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</si>
  <si>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</si>
  <si>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</si>
  <si>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</si>
  <si>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</si>
  <si>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</si>
  <si>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</si>
  <si>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 xml:space="preserve"> Zakup energii </t>
  </si>
  <si>
    <t xml:space="preserve"> Zakup usług zdrowotnych 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</si>
  <si>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</si>
  <si>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</si>
  <si>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</si>
  <si>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 Opłaty z tytułu zakupu usług telekomunikacyjnych telefonii stacjonarnej  </t>
  </si>
  <si>
    <t xml:space="preserve"> Zakup usług obejmujących tłumaczenia</t>
  </si>
  <si>
    <t xml:space="preserve"> Opłaty za administrowanie i czynsze za budynki, lokale i pomieszczenia garażowe</t>
  </si>
  <si>
    <t xml:space="preserve"> Podróże służbowe krajowe</t>
  </si>
  <si>
    <t xml:space="preserve"> Podróże służbowe zagraniczne</t>
  </si>
  <si>
    <t xml:space="preserve"> Różne opłaty i składki</t>
  </si>
  <si>
    <t xml:space="preserve"> Odpisy na zakładowy fundusz świadczeń socjalnych</t>
  </si>
  <si>
    <t xml:space="preserve"> Koszty postępowania sądowego i prokuratorskiego</t>
  </si>
  <si>
    <t xml:space="preserve"> Szkolenia pracowników nie będących członkami korpusu służby cywilnej</t>
  </si>
  <si>
    <t xml:space="preserve"> Zakup materiałów papierniczych do sprzętu drukarskiego i urządzeń kserograficznych</t>
  </si>
  <si>
    <t xml:space="preserve"> Zakup akcesoriów komputerowych, w tym programów i licencji</t>
  </si>
  <si>
    <t xml:space="preserve">Promocja jednostek samorządu terytorialnego </t>
  </si>
  <si>
    <t>Zakup usług obejmujących tłumaczenia</t>
  </si>
  <si>
    <t>Różne wydatki na rzecz osób fizycznych</t>
  </si>
  <si>
    <t>Komendy Powiatowe Policji</t>
  </si>
  <si>
    <t xml:space="preserve">Wpłaty jednostek na fundusz celowy na finansowanie lub dofinansowanie zadań inwestycyjnych    </t>
  </si>
  <si>
    <t>Ochotnicze Straże Pożarne</t>
  </si>
  <si>
    <t>Składki na ubezpieczenia społeczne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</si>
  <si>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</si>
  <si>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</si>
  <si>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</si>
  <si>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</si>
  <si>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</si>
  <si>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Zarządzanie kryzysowe</t>
  </si>
  <si>
    <t xml:space="preserve"> Rezerwy</t>
  </si>
  <si>
    <t>Wydatki inwestycyjne jednostek budżetowych</t>
  </si>
  <si>
    <t xml:space="preserve">Pobór podatków, opłat i niepodatkowych należności budżetowych </t>
  </si>
  <si>
    <t>Wynagrodzenia agencyjno – prowizyjne</t>
  </si>
  <si>
    <t>Obsługa papierów wartościowych, kredytów i pożyczek j.s.t.</t>
  </si>
  <si>
    <t>Rozliczenia z bankami</t>
  </si>
  <si>
    <t xml:space="preserve"> Odsetki i dyskonto od skarbowych papierów wartościowych, kredytów i pożyczek oraz innych instrumentów finansowych związanych z obsługą długu krajowego   </t>
  </si>
  <si>
    <t>Odsetki od samorządowych papierów wartościowych</t>
  </si>
  <si>
    <t xml:space="preserve">Część wyrównawcza subwencji ogólnej dla gmin </t>
  </si>
  <si>
    <t>Zwrot do budżetu państwa nienależnie pobranej subwencji ogólnej za lata poprzednie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</si>
  <si>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</si>
  <si>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</si>
  <si>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</si>
  <si>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</si>
  <si>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</si>
  <si>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</si>
  <si>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</si>
  <si>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Stypendia dla uczniów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</si>
  <si>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</si>
  <si>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</si>
  <si>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</si>
  <si>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</si>
  <si>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</si>
  <si>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 xml:space="preserve"> Różne opłaty i składki </t>
  </si>
  <si>
    <t xml:space="preserve"> Zakup materiałów papierniczych do sprzętu drukarskiego i urządzeń  kserograficznych</t>
  </si>
  <si>
    <t xml:space="preserve"> Zakup akcesoriów komputerowych, w tym programów i licencji  </t>
  </si>
  <si>
    <t>Oddziały przedszkolne w szkołach podstawowych</t>
  </si>
  <si>
    <t xml:space="preserve"> Wynagrodzenia osobowe pracowników </t>
  </si>
  <si>
    <t>Zakup pomocy naukowych, dydaktycznych i książek</t>
  </si>
  <si>
    <t xml:space="preserve"> Odpisy na zakładowy fundusz świadczeń socjalnych </t>
  </si>
  <si>
    <t xml:space="preserve">Przedszkola </t>
  </si>
  <si>
    <t xml:space="preserve"> Dotacja podmiotowa z budżetu dla zakładów budżetowych</t>
  </si>
  <si>
    <t xml:space="preserve"> Dotacja podmiotowa z budżetu dla niepublicznej jednostki systemu oświaty</t>
  </si>
  <si>
    <t xml:space="preserve"> Wydatki osobowe nie zaliczone do wynagrodzeń</t>
  </si>
  <si>
    <t xml:space="preserve"> Stypendia dla uczniów </t>
  </si>
  <si>
    <t xml:space="preserve"> Opłata z tytułu zakupu usług telekomunikacyjnych telefonii stacjonarnej 
 </t>
  </si>
  <si>
    <t>Odpisy na zakładowy fundusz świadczeń socjalnych</t>
  </si>
  <si>
    <t xml:space="preserve">Zakup materiałów papierniczych do sprzętu drukarskiego i urządzeń kserograficznych </t>
  </si>
  <si>
    <t>Dotacje celowe przekazane dla powiatu na inwestycje i zakupy inwestycyjne realizowane na podstawie porozumień między  jednostkami samorządu terytorialnego</t>
  </si>
  <si>
    <t xml:space="preserve"> Dowożenie uczniów do szkół</t>
  </si>
  <si>
    <t xml:space="preserve"> Wydatki osobowe niezaliczane do wynagrodzeń </t>
  </si>
  <si>
    <t xml:space="preserve"> Opłata z tytułu usług telekomunikacyjnych telefonii komórkowej</t>
  </si>
  <si>
    <t>Podatek na rzecz jednostek budżetowych</t>
  </si>
  <si>
    <t>Dokształcanie i doskonalenie nauczycieli</t>
  </si>
  <si>
    <t>Dotacja podmiotowa z budżetu dla zakładów budżetowych</t>
  </si>
  <si>
    <t xml:space="preserve">Zakup materiałów i wyposażenia </t>
  </si>
  <si>
    <t>Podróże służbowe zagraniczne</t>
  </si>
  <si>
    <t xml:space="preserve"> Wydatki osobowe niezaliczone do wynagrodzeń </t>
  </si>
  <si>
    <t xml:space="preserve"> Zakup środków żywności</t>
  </si>
  <si>
    <t>Zakup usług obejmujących wykonanie ekspertyz</t>
  </si>
  <si>
    <t xml:space="preserve"> Zakup materiałów papierniczych do sprzętu drukarskiego i urządzeń kserograficznych </t>
  </si>
  <si>
    <t xml:space="preserve"> Dotacja celowa z budżetu na finansowanie lub dofinansowanie zadań zleconych do realizacji stowarzyszeniom</t>
  </si>
  <si>
    <t>Szpitale ogólne</t>
  </si>
  <si>
    <t>Dotacje celowe przekazane dla powiatu na zadania bieżące realizowane na podstawie porozumień (umów) między jednostkami samorządu terytorialnego</t>
  </si>
  <si>
    <t xml:space="preserve">Zwalczanie narkomanii </t>
  </si>
  <si>
    <t xml:space="preserve"> Dotacja celowa z budżetu na finansowanie lub dofinansowanie zadań zleconych  do realizacji stowarzyszeniom</t>
  </si>
  <si>
    <t xml:space="preserve"> Dotacja celowa z budżetu na finansowanie lub dofinansowanie zadań zleconych  do realizacji pozostałym jednostkom niezaliczanym do sektora finansów publicznych</t>
  </si>
  <si>
    <t xml:space="preserve"> Szkolenie pracowników nie będących członkami korpusu służby cywilnej </t>
  </si>
  <si>
    <t xml:space="preserve"> Dotacje celowe przekazane gminie na zadania bieżące realizowane na podstawie porozumień między  jednostkami samorządu terytorialnego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</si>
  <si>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</si>
  <si>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</si>
  <si>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>Świadczenia rodzinne, zaliczka alimentacyjna oraz składki na ubezpieczenia emerytalne i rentowe z ubezpieczenia społecznego</t>
  </si>
  <si>
    <t>Wydatki osobowe niezaliczane do wynagrodzeń</t>
  </si>
  <si>
    <t xml:space="preserve"> Opłaty z tytułu zakupu usług telekomunikacyjnych telefonii stacjonarnej</t>
  </si>
  <si>
    <t>Składki na ubezpieczenie zdrowotne opłacane za  osoby pobierające  świadczenia z pomocy  społecznej oraz niektóre świadczenia rodzinne</t>
  </si>
  <si>
    <t>Składki na ubezpieczenia zdrowotne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</si>
  <si>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</si>
  <si>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</si>
  <si>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</si>
  <si>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</si>
  <si>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</si>
  <si>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</si>
  <si>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 xml:space="preserve"> Wynagrodzenia bezosobowe </t>
  </si>
  <si>
    <t xml:space="preserve"> Opłaty z tytułu zakupu usług telekomunikacyjnych telefonii komórkowej </t>
  </si>
  <si>
    <t>Podróże służbowe krajowe</t>
  </si>
  <si>
    <t xml:space="preserve"> Podróże służbowe zagraniczne </t>
  </si>
  <si>
    <t xml:space="preserve"> Zakup materiałów papierniczych do sprzętu drukarskiego oraz urządzeń ksero </t>
  </si>
  <si>
    <t xml:space="preserve"> Zakup akcesoriów komputerowych, w tym programów i licencji   </t>
  </si>
  <si>
    <t>Świadczenia społeczne</t>
  </si>
  <si>
    <t>Składki na Fundusz Pracy</t>
  </si>
  <si>
    <t xml:space="preserve"> Inne formy pomocy dla uczniów</t>
  </si>
  <si>
    <t>Gospodarka ściekowa i ochrona wód</t>
  </si>
  <si>
    <t xml:space="preserve">Wydatki na zakupy inwestycyjne jednostek budżetowych </t>
  </si>
  <si>
    <t>Oczyszczanie miast i wsi</t>
  </si>
  <si>
    <t xml:space="preserve">Schroniska dla zwierząt </t>
  </si>
  <si>
    <t xml:space="preserve">Oświetlenie ulic, placów i dróg </t>
  </si>
  <si>
    <t xml:space="preserve"> Zakup usług  remontowych</t>
  </si>
  <si>
    <t xml:space="preserve">6050
</t>
  </si>
  <si>
    <t xml:space="preserve"> Wydatki inwestycyjne jednostek budżetowych 
 </t>
  </si>
  <si>
    <t>Wydatki na zakup i objęcie akcji, wniesienie wkładów do spółek prawa handlowego oraz na uzupełnienie funduszy statutowych banków państwowych i innych instytucji finansowych</t>
  </si>
  <si>
    <t xml:space="preserve">  Zakup usług pozostałych</t>
  </si>
  <si>
    <t>Domy i ośrodki kultury, świetlice i kluby</t>
  </si>
  <si>
    <t xml:space="preserve"> Dotacja podmiotowa z budżetu dla samorządowej instytucji kultury</t>
  </si>
  <si>
    <t xml:space="preserve"> Wydatki na zakupy inwestycyjne jednostek budżetowych</t>
  </si>
  <si>
    <t>Centra Kultury i Sztuki</t>
  </si>
  <si>
    <t>Dotacje celowe otrzymane z budżetu na finansowanie lub dofinansowanie kosztów realizacji inwestycji i zakupów inwestycyjnych innych jednostek sektora finansów publicznych</t>
  </si>
  <si>
    <t>Ochrona zabytków i opieka nad zabytkami</t>
  </si>
  <si>
    <t>Dotacja przedmiotowa z budżetu na finansowanie lub dofinansowanie prac remontowych i konserwatorskich obiektów zabytkowych przekazane jednostkom niezaliczanym do sektora finansów publicznych</t>
  </si>
  <si>
    <t>Dotacja celowa z budżetu na finansowanie lub dofinansowanie zadań zleconych do realizacji stowarzyszeniom</t>
  </si>
  <si>
    <t>Zakupy materiałów i wyposażenia</t>
  </si>
  <si>
    <t xml:space="preserve">Zadania w zakresie kultury fizycznej </t>
  </si>
  <si>
    <t xml:space="preserve"> Dotacja celowa z budżetu na finansowanie lub dofinansowanie zadań  zleconych do realizacji stowarzyszeniom  </t>
  </si>
  <si>
    <t xml:space="preserve"> Dotacje celowe przekazane dla powiatu na zadania bieżące realizowane na podstawie porozumień między jednostkami samorządu terytorialnego</t>
  </si>
  <si>
    <t>Wydatki związane z realizacją zadań z zakresu administracji rządowej i innych zadań zleconych odrębnymi ustawami w 2009 r.</t>
  </si>
  <si>
    <t xml:space="preserve">Wydatki
</t>
  </si>
  <si>
    <t xml:space="preserve">
751</t>
  </si>
  <si>
    <t xml:space="preserve">Urzędy naczelnych organów władzy 
państwowej, kontroli i ochrony prawa oraz sądownictwa  </t>
  </si>
  <si>
    <t xml:space="preserve">Urzędy naczelnych organów władzy państwowej, kontroli i ochrony prawa </t>
  </si>
  <si>
    <t>Wybory do Parlamentu Europejskiego</t>
  </si>
  <si>
    <t xml:space="preserve">Różne wydatki na rzecz osób fizycznych </t>
  </si>
  <si>
    <t>Zakup materiałów papierniczych do sprzętu drukarskiego i urządzeń kserograficznych</t>
  </si>
  <si>
    <t xml:space="preserve"> Składki na ubezpieczenie zdrowotne</t>
  </si>
  <si>
    <t xml:space="preserve">Zakup usług zdrowotnych </t>
  </si>
  <si>
    <t>Wydatki
budżetu Gminy Barlinek
związane z realizacją zadań z zakresu administracji rządowej wykonywanych na podstawie porozumień z organami administracji rządowej
w  2009 r.</t>
  </si>
  <si>
    <t xml:space="preserve">Wykonane wydatki budżetu Gminy Barlinek w 2009 roku                                                                                                                            </t>
  </si>
  <si>
    <t>Wydatki jednostek budżetowych Gminy Barlinek za 2009 r.</t>
  </si>
  <si>
    <t xml:space="preserve">Plan                     </t>
  </si>
  <si>
    <t xml:space="preserve">Plan               </t>
  </si>
  <si>
    <t xml:space="preserve">Plan                  </t>
  </si>
  <si>
    <t xml:space="preserve">Plan                 </t>
  </si>
  <si>
    <t xml:space="preserve">Plan                </t>
  </si>
  <si>
    <t xml:space="preserve">ZESTAWIENIE DOTACJI PRZEKAZANYCH DLA JEDNOSTEK I ORGANIZACJI POZAGMINNYCH w 2009 roku   </t>
  </si>
  <si>
    <t>Nazwa jednostki lub działalności</t>
  </si>
  <si>
    <t>1.Remont chodnika w m. Łubianka droga 151</t>
  </si>
  <si>
    <t>Drogi publiczne powiatowe</t>
  </si>
  <si>
    <t>1.Przebudowa dróg powiatowych na odcinku Nowogródek Pom.-Karsko-Łubianka</t>
  </si>
  <si>
    <t>1. Budowa i przebudowa dróg łączących północną część miasta Barlinek z drogą wojewódzką DW 156</t>
  </si>
  <si>
    <t>Oświata i wychowanie</t>
  </si>
  <si>
    <t>Przedszkola</t>
  </si>
  <si>
    <t xml:space="preserve">Dotacja podmiotowa dla niepublicznej jednostki systemu oświaty </t>
  </si>
  <si>
    <t>1. Małe Przedszkole w Rychnowie</t>
  </si>
  <si>
    <t xml:space="preserve">  </t>
  </si>
  <si>
    <t xml:space="preserve">2. Przedszkole w Płonnie </t>
  </si>
  <si>
    <t>1.Niepubliczne Przedszkole „Bratek”</t>
  </si>
  <si>
    <t>1. Termomodernizacja obiektów użyteczności publicznej Powiatu Myśliborskiego</t>
  </si>
  <si>
    <t xml:space="preserve">Dotacja celowa z  budżetu na finansowanie lub dofinansowanie zadań zleconych do realizacji stowarzyszeniom </t>
  </si>
  <si>
    <t>1. Forum Inicjatyw Oświatowych</t>
  </si>
  <si>
    <t>1. SP ZOZ Barlinek</t>
  </si>
  <si>
    <t>Zwalczanie narkomanii</t>
  </si>
  <si>
    <t>Dotacje celowe przekazane gminie na zadania bieżące realizowane na podstawie porozumień między jednostkami samorządu terytorialnego</t>
  </si>
  <si>
    <t>1. Centrum Integracji Społecznej</t>
  </si>
  <si>
    <t>1. Izba wytrzeźwień w Gorzowie Wlkp.</t>
  </si>
  <si>
    <t xml:space="preserve">Dotacja celowa z budżetu na finansowanie lub dofinansowanie zadań zleconych do realizacji stowarzyszeniom </t>
  </si>
  <si>
    <t>1. Polski Komitet Pomocy Społecznej</t>
  </si>
  <si>
    <t>Pozostałe zadania w zakresie polityki społecznej</t>
  </si>
  <si>
    <t xml:space="preserve">Pozostała działalność </t>
  </si>
  <si>
    <t>Kultura i ochrona dziedzictwa narodowego</t>
  </si>
  <si>
    <r>
      <t xml:space="preserve">1. </t>
    </r>
    <r>
      <rPr>
        <sz val="12"/>
        <rFont val="Times New Roman"/>
        <family val="1"/>
      </rPr>
      <t>Parafia  pw. Św Bonifacego w Barlinku</t>
    </r>
  </si>
  <si>
    <r>
      <t xml:space="preserve">2. </t>
    </r>
    <r>
      <rPr>
        <sz val="12"/>
        <rFont val="Times New Roman"/>
        <family val="1"/>
      </rPr>
      <t>Parafia Rzymskokatolicka NSN Marii Panny w Barlinku</t>
    </r>
  </si>
  <si>
    <r>
      <t xml:space="preserve">3. </t>
    </r>
    <r>
      <rPr>
        <sz val="12"/>
        <rFont val="Times New Roman"/>
        <family val="1"/>
      </rPr>
      <t>Parafia pw. Św. Antoniego z Padwy w Mostkowie</t>
    </r>
  </si>
  <si>
    <t>4.  Młyn Papiernia</t>
  </si>
  <si>
    <t xml:space="preserve">1. "Ponad granicami - wspólna przyszłość regionu Środkowego Nadodrza" gmina Dębno </t>
  </si>
  <si>
    <t xml:space="preserve">1.Towarzystwo Miłośników Barlinka </t>
  </si>
  <si>
    <t>2. Stowarzyszenie Przyjaciół Zespołu "Uśmiechy"</t>
  </si>
  <si>
    <t>3. Stowarzyszenie Przyjaciół Dziedzic</t>
  </si>
  <si>
    <t xml:space="preserve">4. Stowarzyszenie Kulturalno-Turystyczno-Sportowe "Pegaz" w Barlinku </t>
  </si>
  <si>
    <t>1. Budowa zespołu ogólnodostępnych boisk sportowych w ramach Programu Moje boisko – Orlik 2012 przy Zespole Szkół Ponadgimnazjalnych Nr 1 w Barlinku</t>
  </si>
  <si>
    <t>Zadania w zakresie kultury fizycznej</t>
  </si>
  <si>
    <t xml:space="preserve">1. MKS Pogoń Barlinek </t>
  </si>
  <si>
    <t>2. KS Koral Mostkowo</t>
  </si>
  <si>
    <t>3. KS Trojan Strąpie</t>
  </si>
  <si>
    <t>4. KS Grom w Płonnie</t>
  </si>
  <si>
    <t>5. KS Iskra w Lutówku</t>
  </si>
  <si>
    <t>6. KS Spartakus Rychnów</t>
  </si>
  <si>
    <t>7. MLKS Lubusz w Barlinku</t>
  </si>
  <si>
    <t>8. KŻ TKKF Sztorm w Barlinku</t>
  </si>
  <si>
    <t>9. Klub Szachowy Lasker</t>
  </si>
  <si>
    <t>10. Polski Związek Wędkarski w Barlinku</t>
  </si>
  <si>
    <t>11. Towarzystwo Miłośników Barlinka</t>
  </si>
  <si>
    <t>12.  Zachodniopomorski Okręgowy Związek Orientacji Sportowej w Pełczycach</t>
  </si>
  <si>
    <t>13.  Nierozdysponowane środki</t>
  </si>
  <si>
    <t>Dotacje celowe z budżetu na finansowanie lub dofinansowanie zadań zleconych do realizacji stowarzyszeniom</t>
  </si>
  <si>
    <t>1. Powiat Myśliborski</t>
  </si>
  <si>
    <t>Wydatki inwestycyjne budżetu Gminy Barlinek
w 2009 roku</t>
  </si>
  <si>
    <t>1</t>
  </si>
  <si>
    <t>1. Modernizacja wodociągu w Lutówku</t>
  </si>
  <si>
    <t>2. Budowa stacji i sieci wodociągowej w Moczydle</t>
  </si>
  <si>
    <t>1. Budowa chodnika w m. Łubianka nr drogi 151</t>
  </si>
  <si>
    <t>2. Budowa ścieżki rowerowej z Barlinka do Krzynki</t>
  </si>
  <si>
    <t>3. Przebudowa drogi gminnej od Pustaci do Podgórza</t>
  </si>
  <si>
    <t>4. Modernizacja drogi gminnej do Moczydła</t>
  </si>
  <si>
    <t xml:space="preserve">5. Przebudowa chodnika przy ul. Kombatantów </t>
  </si>
  <si>
    <t>6. Budowa nawierzchni ul. Widok z chodnikami i oświetlaniem</t>
  </si>
  <si>
    <t>7. Budowa parkingu przy ul. Przemysłowej</t>
  </si>
  <si>
    <t>8.Modernizacja drogi wewnętrznej w Rychnowie (dokumentacja)</t>
  </si>
  <si>
    <t>9.Wykonanie ograniczenia ruchu na ul. Fabrycznej</t>
  </si>
  <si>
    <t xml:space="preserve">10. Przebudowa drogi gminnej w miejscowości Mostkowo od kościoła parafialnego do cmentarza komunalnego </t>
  </si>
  <si>
    <t>1. Termomodernizacja budynków mieszkalnych</t>
  </si>
  <si>
    <t>1. Zamiana działek w celu dostępu nierychomości gminnej do drogi publicznej</t>
  </si>
  <si>
    <t>2.   Zakup gruntów od PKP</t>
  </si>
  <si>
    <t>1. Budowa cmentarza na ul. Szosowej w Barlinku</t>
  </si>
  <si>
    <t>2. Odnowienie miejsca pamięci i zakup wyposażenia dla muzeum Dziedzicach</t>
  </si>
  <si>
    <t>Administracja publiczna</t>
  </si>
  <si>
    <t>1.  Zakup klimatyzatora</t>
  </si>
  <si>
    <t>Bezpieczeństwo publiczne
i ochrona  przeciwpożarowa</t>
  </si>
  <si>
    <t>1. Zakup samochodu nieoznakowanego dla Komisariatu Policji w Barlinku</t>
  </si>
  <si>
    <t>2. Remont Komisariatu Policji w Barlinku – wymiana okien</t>
  </si>
  <si>
    <t>1. Modernizacja strażnicy OSP w Barlinku na potrzeby Gminnego Centrum Ratownictwa</t>
  </si>
  <si>
    <t>1.  Monitoring miasta</t>
  </si>
  <si>
    <t xml:space="preserve">1.Termomodernizacja obiektów użyteczności publicznej Powiatu Myśliborskiego </t>
  </si>
  <si>
    <t>2.  Termomodernizacja Publicznego Gimnazjum Nr 2</t>
  </si>
  <si>
    <t>Pozostałość działalność</t>
  </si>
  <si>
    <t>1.  Monitoring Gimnazjum Publiczne Nr 2</t>
  </si>
  <si>
    <t>1. Budowa sieci wodociągowej i kanalizacyjnej ul. Fabrycznej w Barlinku – finansowanie zgodnie z porozumieniem z HACON Sp.zoo</t>
  </si>
  <si>
    <r>
      <t>2. Budowa i modernizacja systemów kanalizacyjnych w zlewni jeziora Miedwie, w tym a) System Mostkowo, b) System Barlinek -</t>
    </r>
    <r>
      <rPr>
        <i/>
        <sz val="11"/>
        <rFont val="Times New Roman"/>
        <family val="1"/>
      </rPr>
      <t xml:space="preserve">dokumentacja </t>
    </r>
  </si>
  <si>
    <t>1.Zakup sieci wodno kanalizacyjnej od p. Skałeckich</t>
  </si>
  <si>
    <r>
      <t xml:space="preserve">1.Zagospodarowanie parku oraz infrastruktury sportowej na cele społeczno - kulturalne, rekreacyjne i sportowe we wsi Mostkowo  </t>
    </r>
    <r>
      <rPr>
        <i/>
        <sz val="11"/>
        <rFont val="Times New Roman"/>
        <family val="1"/>
      </rPr>
      <t>projekt budowlany</t>
    </r>
  </si>
  <si>
    <t>1.Budowa oświetlenia ulicznego</t>
  </si>
  <si>
    <t>1. Wniesienie udziałów do Przedsiębiorstwa Wodno – Kanalizacyjnego 'Płonia” sp. Zoo</t>
  </si>
  <si>
    <t xml:space="preserve">1. Budowa promenady wraz z zagospodarowaniem terenów nad Jeziorem Barlineckim przy ul. Jeziornej w Barlinku na cele turystyczno rekreacyjne </t>
  </si>
  <si>
    <t>1. Zakup nieruchomości w Dzikowie na świetlicę wiejską</t>
  </si>
  <si>
    <t>2. Zakup nieruchomości w Równie na świetlicę wiejską</t>
  </si>
  <si>
    <t>1. Wspólny projekt inwestycyjny Polsko – Niemieckiej  współpracy transgranicznej: Europejskie Miejsce  Spotkań Prenzlau  „Uckerwelle” i  Europejskie Centrum Spotkań Barlinek.</t>
  </si>
  <si>
    <t>1. Budowa boiska wielofunkcyjnego wraz z ogrodzeniem przy Szkole Podstawowej Nr-1</t>
  </si>
  <si>
    <t xml:space="preserve">2. Budowa zespołu ogólnodostępnych boisk przy Publicznym Gimnazjum Nr 1 </t>
  </si>
  <si>
    <t>1.Przebudowa boiska piłkarskiego wraz z zapleczem techniczno -socjalnym przy ul. Sportowej w Barlinku</t>
  </si>
  <si>
    <t>1. Zakup placów zabaw: Swadzim, Strąpie, Podgórze, Stara Dziedzina</t>
  </si>
  <si>
    <t>Wykonanie wydatków jednostek pomocniczych Gminy (sołectw) w 2009 roku</t>
  </si>
  <si>
    <t>Gospodarka komunalna i ochrona środowiska</t>
  </si>
  <si>
    <t>Domy i ośrodki kultury, świetlice</t>
  </si>
  <si>
    <t>Wykonanie  przychodów i wydatków  zakładów budżetowych w 2009 r.</t>
  </si>
  <si>
    <t>Wyszczególnienie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</si>
  <si>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</si>
  <si>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</si>
  <si>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</si>
  <si>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</si>
  <si>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</si>
  <si>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</si>
  <si>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 xml:space="preserve">w tym: </t>
  </si>
  <si>
    <t>dotacje
z budżetu</t>
  </si>
  <si>
    <t>Z tego: na wydatki bieżące</t>
  </si>
  <si>
    <t>wynagrodzenia i ich pochodne</t>
  </si>
  <si>
    <t>na remonty</t>
  </si>
  <si>
    <t>I.</t>
  </si>
  <si>
    <t>Zakłady budżetowe</t>
  </si>
  <si>
    <t>1. Przedszkole Miejskie Nr 1</t>
  </si>
  <si>
    <t>razem</t>
  </si>
  <si>
    <t>2. Przedszkole Miejskie Nr 2</t>
  </si>
  <si>
    <t>Wykonanie przychodów i wydatków  Gminnego Funduszu Ochrony Środowiska i Gospodarki Wodnej Gminy Barlinek w 2009 r.</t>
  </si>
  <si>
    <t xml:space="preserve">Dział      900    Gospodarka Komunalna i Ochrona Środowiska   </t>
  </si>
  <si>
    <t>Rozdział 90011  Fundusz Ochrony Środowiska i Gospodarki Wodnej</t>
  </si>
  <si>
    <t>Lp.</t>
  </si>
  <si>
    <t>%</t>
  </si>
  <si>
    <t>x</t>
  </si>
  <si>
    <t>II.</t>
  </si>
  <si>
    <t>1.</t>
  </si>
  <si>
    <t>Grzywny, mandaty i inne kary pieniężne od osób fizycznych</t>
  </si>
  <si>
    <t>2.</t>
  </si>
  <si>
    <t>3.</t>
  </si>
  <si>
    <t>III.</t>
  </si>
  <si>
    <t>2450</t>
  </si>
  <si>
    <t>Dotacje przekazane z funduszy celowych na realizację zadań bieżących dla jednostek niezaliczanych do sektora finansów publicznych</t>
  </si>
  <si>
    <t>4210</t>
  </si>
  <si>
    <t>4260</t>
  </si>
  <si>
    <t>4300</t>
  </si>
  <si>
    <t>4430</t>
  </si>
  <si>
    <t>IV.</t>
  </si>
  <si>
    <t>Wykonanie przychodów i wydatków  rachunków dochodów własnych jednostek budżetowych w  2009 r.</t>
  </si>
  <si>
    <t>Rozliczenia
z budżetem
z tytułu wpłat nadwyżek środków za 2009 r.</t>
  </si>
  <si>
    <t>w tym: wpłata do budżetu</t>
  </si>
  <si>
    <t>na wydatki bieżące</t>
  </si>
  <si>
    <t>na inwestycje</t>
  </si>
  <si>
    <t>I</t>
  </si>
  <si>
    <t>Rachunki dochodów własnych jednostek budżetowych</t>
  </si>
  <si>
    <t>1. Szkoła Podstawowa Nr 1</t>
  </si>
  <si>
    <t>2. Szkoła Podstawowa Mostkowo</t>
  </si>
  <si>
    <t>3. Szkoła Podstawowa Nr 4</t>
  </si>
  <si>
    <t>RAZEM</t>
  </si>
  <si>
    <t>1. Publiczne Gimnazjum Nr 1</t>
  </si>
  <si>
    <t>2. Publiczne Gimnazjum Nr 2</t>
  </si>
  <si>
    <t>3. Gimnazjum dla Dorosłych</t>
  </si>
  <si>
    <t>Wykaz wydatków budżetowych, które nie wygasły z upływem roku budżetowego 2009</t>
  </si>
  <si>
    <t xml:space="preserve">
Lp.</t>
  </si>
  <si>
    <t xml:space="preserve">
Dział</t>
  </si>
  <si>
    <t xml:space="preserve">
Nazwa zadania
</t>
  </si>
  <si>
    <t>Kwota
w zł</t>
  </si>
  <si>
    <t>Budowa i przebudowa dróg łączących północną część miasta Barlinek z drogą wojewódzką DW 156</t>
  </si>
  <si>
    <t>Przebudowa drogi gminnej od Pustaci do Podgórza</t>
  </si>
  <si>
    <t>Modernizacja drogi wewnętrznej w Rychnowie</t>
  </si>
  <si>
    <t xml:space="preserve">Przebudowa drogi gminnej w miejscowości Mostkowo od kościoła parafialnego do cmentarza komunalnego </t>
  </si>
  <si>
    <t>Odnowienie miejsc pamięci i zakup wyposażenia oraz wymiana stolarki okiennej w muzeum w Dziedzicach</t>
  </si>
  <si>
    <t>Przebudowa budynku warsztatowego na Gminne Centrum Ratownictwa w Barlinku</t>
  </si>
  <si>
    <t>Termomodernizacja obiektów użyteczności publicznej Powiatu Myśliborskiego</t>
  </si>
  <si>
    <t>Budowa promenady wraz z zagospodarowaniem terenów nad Jeziorem Barlineckim przy ul. Jeziornej w Barlinku na cele turystyczno – rekreacyjne</t>
  </si>
  <si>
    <t>w w tym wydatki majątkowe</t>
  </si>
  <si>
    <t>Wykonanie wydatków Gminy Barlinek na wieloletnie programy inwestycyjne za 2009</t>
  </si>
  <si>
    <t>Rozdz.</t>
  </si>
  <si>
    <t>Nazwa zadania inwestycyjnego.</t>
  </si>
  <si>
    <t>Nazwa jednostki realizującej.</t>
  </si>
  <si>
    <t>Okres realizacji.</t>
  </si>
  <si>
    <t>Łączne nakłady (w zł).</t>
  </si>
  <si>
    <t>W tym w 2009 rok</t>
  </si>
  <si>
    <t>Rok rozpoczęcia.</t>
  </si>
  <si>
    <t>Rok zakończenia.</t>
  </si>
  <si>
    <t>Plan gminy po zmianach</t>
  </si>
  <si>
    <t>% wykonania</t>
  </si>
  <si>
    <t>4.</t>
  </si>
  <si>
    <t>5.</t>
  </si>
  <si>
    <t>6.</t>
  </si>
  <si>
    <t>7.</t>
  </si>
  <si>
    <t>Budowa stacji i sieci wodociągowej w Moczydle</t>
  </si>
  <si>
    <t>Gmina Barlinek.</t>
  </si>
  <si>
    <t>Budowa i przebudowa dróg łączących północną część Miasta Barlinek z drogą wojewódzką DW 156.</t>
  </si>
  <si>
    <t>Przebudowa dróg gminnych.</t>
  </si>
  <si>
    <t>Przebudowa drogi gminnej do Moczydła</t>
  </si>
  <si>
    <t>Przebudowa drogi wojewódzkiej Nr 156 na odcinku Mostkowo – Barlinek planowanego do realizacji przez Województwo Zachodniopomorskie</t>
  </si>
  <si>
    <t>Budowa ścieżki rowerowej z Barlinka do Krzynki.</t>
  </si>
  <si>
    <t>Przebudowa ulicy Fabrycznej w Barlinku</t>
  </si>
  <si>
    <t xml:space="preserve"> Budowa cmentarza komunalnego przy ul. Szosowej w Barlinku</t>
  </si>
  <si>
    <t>8.</t>
  </si>
  <si>
    <t>Odnowienie miejsca pamięci i zakup wyposażenia dla muzeum w Dziedzicach.</t>
  </si>
  <si>
    <t>9.</t>
  </si>
  <si>
    <t>Modernizacja strażnicy OSP w Barlinku na potrzeby Gminnego Centrum Ratowniczego.</t>
  </si>
  <si>
    <t>10.</t>
  </si>
  <si>
    <t>11.</t>
  </si>
  <si>
    <t>Budowa sieci wodociągowej i kanalizacyjnej ulicy Fabrycznej w Barlinku.</t>
  </si>
  <si>
    <t>Gmina Barlinek</t>
  </si>
  <si>
    <t>12.</t>
  </si>
  <si>
    <t>Uporządkowanie gospodarki wodno - ściekowej na terenie aglomeracji Barlinek i Mostkowo, Gmina Barlinek</t>
  </si>
  <si>
    <t>PWK Płonia</t>
  </si>
  <si>
    <t>13.</t>
  </si>
  <si>
    <t>Zagospodarowanie parku oraz infrastruktury sportowej na cele społeczno kulturalne, rekreacyjne i sportowe wsi Mostkowo.</t>
  </si>
  <si>
    <t>14.</t>
  </si>
  <si>
    <t>Zagospodarowanie parku przy ul. Sportowej</t>
  </si>
  <si>
    <t>15.</t>
  </si>
  <si>
    <t xml:space="preserve">Budowa promenady wraz z zagospodarowaniem terenów nad Jeziorem  Barlineckim przy ul. Jeziornej w Barlinku na cele turystyczno rekreacyjne </t>
  </si>
  <si>
    <t>16.</t>
  </si>
  <si>
    <t>Wspólny projekt inwestycyjny Polsko - Niemieckiej współpracy transgranicznej: Europejskie Miejsce Spotkań Prenzlau” Uckerwelle” i Europejskie Miejsce Spotkań Barlinek</t>
  </si>
  <si>
    <t>Gmina Barlinek/Barlinecki Ośrodek Kultury</t>
  </si>
  <si>
    <t>17.</t>
  </si>
  <si>
    <t>Budowa boiska wielofunkcyjnego wraz z ogrodzeniem przy Szkole Podstawowej Nr 1 w Barlinku</t>
  </si>
  <si>
    <t>18.</t>
  </si>
  <si>
    <t>Przebudowa szatni oraz obiektów sportowych wraz z zagospodarowaniem terenu przy Gimnazjum Publicznym Nr 1 w Barlinku</t>
  </si>
  <si>
    <t>19.</t>
  </si>
  <si>
    <t>Przebudowa boiska piłkarskiego wraz z zapleczem techniczno – socjalnym przy ul.. Sportowej w Barlinku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</si>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</sst>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.00"/>
    <numFmt numFmtId="170" formatCode="0.0"/>
    <numFmt numFmtId="171" formatCode="0"/>
    <numFmt numFmtId="172" formatCode="D/MM/YYYY"/>
  </numFmts>
  <fonts count="7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Lucida Sans Unicode"/>
      <family val="2"/>
    </font>
    <font>
      <u val="single"/>
      <sz val="12"/>
      <name val="Times New Roman"/>
      <family val="1"/>
    </font>
    <font>
      <i/>
      <sz val="14"/>
      <name val="Times New Roman"/>
      <family val="1"/>
    </font>
    <font>
      <sz val="13"/>
      <name val="Arial Unicode MS"/>
      <family val="2"/>
    </font>
    <font>
      <b/>
      <u val="single"/>
      <sz val="1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Arial CE"/>
      <family val="2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009">
    <xf numFmtId="164" fontId="0" fillId="0" borderId="0" xfId="0" applyAlignment="1">
      <alignment/>
    </xf>
    <xf numFmtId="165" fontId="36" fillId="0" borderId="0" xfId="0" applyNumberFormat="1" applyFont="1" applyAlignment="1">
      <alignment/>
    </xf>
    <xf numFmtId="164" fontId="36" fillId="0" borderId="0" xfId="0" applyFont="1" applyAlignment="1">
      <alignment vertical="top" wrapText="1"/>
    </xf>
    <xf numFmtId="166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Border="1" applyAlignment="1">
      <alignment horizontal="right" vertical="top" wrapText="1"/>
    </xf>
    <xf numFmtId="165" fontId="38" fillId="0" borderId="0" xfId="0" applyNumberFormat="1" applyFont="1" applyBorder="1" applyAlignment="1">
      <alignment horizontal="center" wrapText="1"/>
    </xf>
    <xf numFmtId="165" fontId="39" fillId="0" borderId="0" xfId="0" applyNumberFormat="1" applyFont="1" applyBorder="1" applyAlignment="1">
      <alignment horizontal="center" wrapText="1"/>
    </xf>
    <xf numFmtId="164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164" fontId="40" fillId="0" borderId="0" xfId="0" applyFont="1" applyAlignment="1">
      <alignment vertical="top" wrapText="1"/>
    </xf>
    <xf numFmtId="164" fontId="41" fillId="0" borderId="14" xfId="0" applyFont="1" applyBorder="1" applyAlignment="1">
      <alignment horizontal="right" vertical="top"/>
    </xf>
    <xf numFmtId="165" fontId="39" fillId="10" borderId="15" xfId="0" applyNumberFormat="1" applyFont="1" applyFill="1" applyBorder="1" applyAlignment="1">
      <alignment horizontal="center" vertical="center"/>
    </xf>
    <xf numFmtId="164" fontId="39" fillId="10" borderId="15" xfId="0" applyFont="1" applyFill="1" applyBorder="1" applyAlignment="1">
      <alignment horizontal="center" vertical="center" wrapText="1"/>
    </xf>
    <xf numFmtId="166" fontId="39" fillId="10" borderId="15" xfId="0" applyNumberFormat="1" applyFont="1" applyFill="1" applyBorder="1" applyAlignment="1">
      <alignment horizontal="center" vertical="center"/>
    </xf>
    <xf numFmtId="164" fontId="39" fillId="10" borderId="15" xfId="0" applyFont="1" applyFill="1" applyBorder="1" applyAlignment="1">
      <alignment horizontal="center"/>
    </xf>
    <xf numFmtId="164" fontId="42" fillId="0" borderId="0" xfId="0" applyFont="1" applyAlignment="1">
      <alignment horizontal="center"/>
    </xf>
    <xf numFmtId="165" fontId="40" fillId="0" borderId="15" xfId="0" applyNumberFormat="1" applyFont="1" applyFill="1" applyBorder="1" applyAlignment="1">
      <alignment horizontal="center" vertical="center"/>
    </xf>
    <xf numFmtId="164" fontId="40" fillId="0" borderId="15" xfId="0" applyFont="1" applyFill="1" applyBorder="1" applyAlignment="1">
      <alignment horizontal="justify" vertical="center" wrapText="1"/>
    </xf>
    <xf numFmtId="167" fontId="40" fillId="0" borderId="15" xfId="0" applyNumberFormat="1" applyFont="1" applyFill="1" applyBorder="1" applyAlignment="1">
      <alignment horizontal="right" vertical="center" wrapText="1"/>
    </xf>
    <xf numFmtId="168" fontId="40" fillId="0" borderId="15" xfId="0" applyNumberFormat="1" applyFont="1" applyFill="1" applyBorder="1" applyAlignment="1">
      <alignment horizontal="right" vertical="center"/>
    </xf>
    <xf numFmtId="165" fontId="40" fillId="0" borderId="15" xfId="0" applyNumberFormat="1" applyFont="1" applyBorder="1" applyAlignment="1">
      <alignment horizontal="center" vertical="top"/>
    </xf>
    <xf numFmtId="164" fontId="40" fillId="0" borderId="15" xfId="0" applyFont="1" applyBorder="1" applyAlignment="1">
      <alignment vertical="top" wrapText="1"/>
    </xf>
    <xf numFmtId="167" fontId="40" fillId="0" borderId="15" xfId="0" applyNumberFormat="1" applyFont="1" applyBorder="1" applyAlignment="1">
      <alignment vertical="center" wrapText="1"/>
    </xf>
    <xf numFmtId="169" fontId="40" fillId="0" borderId="15" xfId="0" applyNumberFormat="1" applyFont="1" applyBorder="1" applyAlignment="1">
      <alignment vertical="top" wrapText="1"/>
    </xf>
    <xf numFmtId="165" fontId="40" fillId="0" borderId="16" xfId="0" applyNumberFormat="1" applyFont="1" applyBorder="1" applyAlignment="1">
      <alignment horizontal="center" vertical="top"/>
    </xf>
    <xf numFmtId="164" fontId="40" fillId="0" borderId="16" xfId="0" applyFont="1" applyBorder="1" applyAlignment="1">
      <alignment vertical="top" wrapText="1"/>
    </xf>
    <xf numFmtId="167" fontId="40" fillId="0" borderId="16" xfId="0" applyNumberFormat="1" applyFont="1" applyBorder="1" applyAlignment="1">
      <alignment vertical="center" wrapText="1"/>
    </xf>
    <xf numFmtId="168" fontId="40" fillId="0" borderId="16" xfId="0" applyNumberFormat="1" applyFont="1" applyFill="1" applyBorder="1" applyAlignment="1">
      <alignment horizontal="right" vertical="center"/>
    </xf>
    <xf numFmtId="165" fontId="39" fillId="17" borderId="17" xfId="0" applyNumberFormat="1" applyFont="1" applyFill="1" applyBorder="1" applyAlignment="1">
      <alignment horizontal="right"/>
    </xf>
    <xf numFmtId="167" fontId="39" fillId="13" borderId="17" xfId="0" applyNumberFormat="1" applyFont="1" applyFill="1" applyBorder="1" applyAlignment="1">
      <alignment horizontal="right" vertical="center"/>
    </xf>
    <xf numFmtId="168" fontId="39" fillId="13" borderId="17" xfId="0" applyNumberFormat="1" applyFont="1" applyFill="1" applyBorder="1" applyAlignment="1">
      <alignment horizontal="right" vertical="center"/>
    </xf>
    <xf numFmtId="164" fontId="42" fillId="0" borderId="0" xfId="0" applyFont="1" applyAlignment="1">
      <alignment horizontal="right"/>
    </xf>
    <xf numFmtId="165" fontId="40" fillId="0" borderId="18" xfId="0" applyNumberFormat="1" applyFont="1" applyBorder="1" applyAlignment="1">
      <alignment/>
    </xf>
    <xf numFmtId="164" fontId="40" fillId="0" borderId="18" xfId="0" applyFont="1" applyBorder="1" applyAlignment="1">
      <alignment vertical="top" wrapText="1"/>
    </xf>
    <xf numFmtId="167" fontId="40" fillId="0" borderId="18" xfId="0" applyNumberFormat="1" applyFont="1" applyBorder="1" applyAlignment="1">
      <alignment vertical="top" wrapText="1"/>
    </xf>
    <xf numFmtId="167" fontId="40" fillId="0" borderId="18" xfId="0" applyNumberFormat="1" applyFont="1" applyBorder="1" applyAlignment="1">
      <alignment/>
    </xf>
    <xf numFmtId="165" fontId="40" fillId="0" borderId="15" xfId="0" applyNumberFormat="1" applyFont="1" applyBorder="1" applyAlignment="1">
      <alignment/>
    </xf>
    <xf numFmtId="164" fontId="43" fillId="0" borderId="15" xfId="0" applyFont="1" applyBorder="1" applyAlignment="1">
      <alignment vertical="center" wrapText="1"/>
    </xf>
    <xf numFmtId="167" fontId="43" fillId="0" borderId="15" xfId="0" applyNumberFormat="1" applyFont="1" applyBorder="1" applyAlignment="1">
      <alignment vertical="center" wrapText="1"/>
    </xf>
    <xf numFmtId="167" fontId="43" fillId="0" borderId="15" xfId="0" applyNumberFormat="1" applyFont="1" applyBorder="1" applyAlignment="1">
      <alignment vertical="center"/>
    </xf>
    <xf numFmtId="168" fontId="43" fillId="0" borderId="15" xfId="0" applyNumberFormat="1" applyFont="1" applyFill="1" applyBorder="1" applyAlignment="1">
      <alignment horizontal="right" vertical="center"/>
    </xf>
    <xf numFmtId="167" fontId="43" fillId="0" borderId="15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Alignment="1">
      <alignment vertical="top"/>
    </xf>
    <xf numFmtId="164" fontId="44" fillId="0" borderId="0" xfId="0" applyFont="1" applyAlignment="1">
      <alignment vertical="top"/>
    </xf>
    <xf numFmtId="164" fontId="44" fillId="0" borderId="0" xfId="0" applyFont="1" applyAlignment="1">
      <alignment vertical="top" wrapText="1"/>
    </xf>
    <xf numFmtId="164" fontId="45" fillId="0" borderId="0" xfId="0" applyFont="1" applyBorder="1" applyAlignment="1">
      <alignment horizontal="right" vertical="top" wrapText="1"/>
    </xf>
    <xf numFmtId="165" fontId="38" fillId="0" borderId="0" xfId="0" applyNumberFormat="1" applyFont="1" applyBorder="1" applyAlignment="1">
      <alignment horizontal="center" vertical="top" wrapText="1"/>
    </xf>
    <xf numFmtId="165" fontId="46" fillId="0" borderId="14" xfId="0" applyNumberFormat="1" applyFont="1" applyBorder="1" applyAlignment="1">
      <alignment horizontal="left" vertical="top" wrapText="1"/>
    </xf>
    <xf numFmtId="164" fontId="41" fillId="0" borderId="0" xfId="0" applyFont="1" applyAlignment="1">
      <alignment horizontal="right" vertical="top"/>
    </xf>
    <xf numFmtId="165" fontId="47" fillId="10" borderId="15" xfId="0" applyNumberFormat="1" applyFont="1" applyFill="1" applyBorder="1" applyAlignment="1">
      <alignment horizontal="center" vertical="center" wrapText="1"/>
    </xf>
    <xf numFmtId="164" fontId="47" fillId="10" borderId="15" xfId="0" applyFont="1" applyFill="1" applyBorder="1" applyAlignment="1">
      <alignment horizontal="center" vertical="center" wrapText="1"/>
    </xf>
    <xf numFmtId="164" fontId="47" fillId="10" borderId="15" xfId="0" applyFont="1" applyFill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48" fillId="0" borderId="0" xfId="0" applyFont="1" applyAlignment="1">
      <alignment horizontal="center" vertical="center"/>
    </xf>
    <xf numFmtId="165" fontId="45" fillId="10" borderId="15" xfId="0" applyNumberFormat="1" applyFont="1" applyFill="1" applyBorder="1" applyAlignment="1">
      <alignment horizontal="center" vertical="top" wrapText="1"/>
    </xf>
    <xf numFmtId="164" fontId="45" fillId="10" borderId="15" xfId="0" applyFont="1" applyFill="1" applyBorder="1" applyAlignment="1">
      <alignment horizontal="center" vertical="top" wrapText="1"/>
    </xf>
    <xf numFmtId="164" fontId="45" fillId="10" borderId="15" xfId="0" applyFont="1" applyFill="1" applyBorder="1" applyAlignment="1">
      <alignment horizontal="center" vertical="top"/>
    </xf>
    <xf numFmtId="164" fontId="44" fillId="0" borderId="0" xfId="0" applyFont="1" applyAlignment="1">
      <alignment horizontal="center" vertical="top"/>
    </xf>
    <xf numFmtId="165" fontId="42" fillId="27" borderId="15" xfId="0" applyNumberFormat="1" applyFont="1" applyFill="1" applyBorder="1" applyAlignment="1">
      <alignment horizontal="center" vertical="top"/>
    </xf>
    <xf numFmtId="164" fontId="42" fillId="27" borderId="15" xfId="0" applyFont="1" applyFill="1" applyBorder="1" applyAlignment="1">
      <alignment horizontal="center" vertical="top" wrapText="1"/>
    </xf>
    <xf numFmtId="168" fontId="42" fillId="27" borderId="15" xfId="0" applyNumberFormat="1" applyFont="1" applyFill="1" applyBorder="1" applyAlignment="1">
      <alignment horizontal="right" vertical="center"/>
    </xf>
    <xf numFmtId="167" fontId="42" fillId="27" borderId="15" xfId="0" applyNumberFormat="1" applyFont="1" applyFill="1" applyBorder="1" applyAlignment="1">
      <alignment horizontal="right" vertical="center" wrapText="1"/>
    </xf>
    <xf numFmtId="167" fontId="42" fillId="27" borderId="15" xfId="0" applyNumberFormat="1" applyFont="1" applyFill="1" applyBorder="1" applyAlignment="1">
      <alignment horizontal="right" vertical="center"/>
    </xf>
    <xf numFmtId="165" fontId="42" fillId="0" borderId="15" xfId="0" applyNumberFormat="1" applyFont="1" applyBorder="1" applyAlignment="1">
      <alignment horizontal="center" vertical="top"/>
    </xf>
    <xf numFmtId="164" fontId="42" fillId="0" borderId="15" xfId="0" applyFont="1" applyBorder="1" applyAlignment="1">
      <alignment horizontal="left" vertical="top" wrapText="1"/>
    </xf>
    <xf numFmtId="168" fontId="42" fillId="0" borderId="15" xfId="0" applyNumberFormat="1" applyFont="1" applyBorder="1" applyAlignment="1">
      <alignment horizontal="right" vertical="center"/>
    </xf>
    <xf numFmtId="167" fontId="42" fillId="0" borderId="15" xfId="0" applyNumberFormat="1" applyFont="1" applyBorder="1" applyAlignment="1">
      <alignment horizontal="right" vertical="center" wrapText="1"/>
    </xf>
    <xf numFmtId="167" fontId="42" fillId="0" borderId="15" xfId="0" applyNumberFormat="1" applyFont="1" applyBorder="1" applyAlignment="1">
      <alignment horizontal="right" vertical="center"/>
    </xf>
    <xf numFmtId="165" fontId="36" fillId="0" borderId="15" xfId="0" applyNumberFormat="1" applyFont="1" applyBorder="1" applyAlignment="1">
      <alignment horizontal="center" vertical="top"/>
    </xf>
    <xf numFmtId="164" fontId="36" fillId="0" borderId="15" xfId="0" applyFont="1" applyBorder="1" applyAlignment="1">
      <alignment horizontal="left" vertical="top" wrapText="1"/>
    </xf>
    <xf numFmtId="168" fontId="36" fillId="0" borderId="15" xfId="0" applyNumberFormat="1" applyFont="1" applyBorder="1" applyAlignment="1">
      <alignment horizontal="right" vertical="center"/>
    </xf>
    <xf numFmtId="167" fontId="36" fillId="0" borderId="15" xfId="0" applyNumberFormat="1" applyFont="1" applyBorder="1" applyAlignment="1">
      <alignment horizontal="right" vertical="center" wrapText="1"/>
    </xf>
    <xf numFmtId="167" fontId="36" fillId="0" borderId="15" xfId="0" applyNumberFormat="1" applyFont="1" applyBorder="1" applyAlignment="1">
      <alignment horizontal="right" vertical="center"/>
    </xf>
    <xf numFmtId="167" fontId="50" fillId="0" borderId="15" xfId="0" applyNumberFormat="1" applyFont="1" applyBorder="1" applyAlignment="1">
      <alignment horizontal="right" vertical="center" wrapText="1"/>
    </xf>
    <xf numFmtId="165" fontId="36" fillId="27" borderId="15" xfId="0" applyNumberFormat="1" applyFont="1" applyFill="1" applyBorder="1" applyAlignment="1">
      <alignment horizontal="center" vertical="top"/>
    </xf>
    <xf numFmtId="167" fontId="50" fillId="27" borderId="15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center" vertical="top"/>
    </xf>
    <xf numFmtId="165" fontId="36" fillId="0" borderId="15" xfId="0" applyNumberFormat="1" applyFont="1" applyFill="1" applyBorder="1" applyAlignment="1">
      <alignment horizontal="center" vertical="top"/>
    </xf>
    <xf numFmtId="164" fontId="42" fillId="0" borderId="15" xfId="0" applyFont="1" applyFill="1" applyBorder="1" applyAlignment="1">
      <alignment horizontal="justify" vertical="top" wrapText="1"/>
    </xf>
    <xf numFmtId="167" fontId="36" fillId="0" borderId="15" xfId="0" applyNumberFormat="1" applyFont="1" applyFill="1" applyBorder="1" applyAlignment="1">
      <alignment horizontal="right" vertical="center" wrapText="1"/>
    </xf>
    <xf numFmtId="167" fontId="36" fillId="0" borderId="15" xfId="0" applyNumberFormat="1" applyFont="1" applyFill="1" applyBorder="1" applyAlignment="1">
      <alignment horizontal="right" vertical="center"/>
    </xf>
    <xf numFmtId="167" fontId="50" fillId="0" borderId="15" xfId="0" applyNumberFormat="1" applyFont="1" applyFill="1" applyBorder="1" applyAlignment="1">
      <alignment horizontal="right" vertical="center" wrapText="1"/>
    </xf>
    <xf numFmtId="164" fontId="36" fillId="0" borderId="15" xfId="0" applyFont="1" applyFill="1" applyBorder="1" applyAlignment="1">
      <alignment horizontal="justify" vertical="top" wrapText="1"/>
    </xf>
    <xf numFmtId="164" fontId="46" fillId="0" borderId="0" xfId="0" applyFont="1" applyAlignment="1">
      <alignment vertical="top"/>
    </xf>
    <xf numFmtId="164" fontId="44" fillId="27" borderId="0" xfId="0" applyFont="1" applyFill="1" applyAlignment="1">
      <alignment vertical="top"/>
    </xf>
    <xf numFmtId="165" fontId="36" fillId="0" borderId="15" xfId="0" applyNumberFormat="1" applyFont="1" applyBorder="1" applyAlignment="1">
      <alignment horizontal="center" vertical="top" wrapText="1"/>
    </xf>
    <xf numFmtId="165" fontId="42" fillId="0" borderId="18" xfId="0" applyNumberFormat="1" applyFont="1" applyBorder="1" applyAlignment="1">
      <alignment horizontal="center" vertical="top"/>
    </xf>
    <xf numFmtId="165" fontId="42" fillId="0" borderId="18" xfId="0" applyNumberFormat="1" applyFont="1" applyBorder="1" applyAlignment="1">
      <alignment horizontal="center" vertical="top" wrapText="1"/>
    </xf>
    <xf numFmtId="165" fontId="36" fillId="0" borderId="18" xfId="0" applyNumberFormat="1" applyFont="1" applyBorder="1" applyAlignment="1">
      <alignment horizontal="center" vertical="top" wrapText="1"/>
    </xf>
    <xf numFmtId="164" fontId="42" fillId="0" borderId="18" xfId="0" applyFont="1" applyBorder="1" applyAlignment="1">
      <alignment horizontal="left" vertical="top" wrapText="1"/>
    </xf>
    <xf numFmtId="168" fontId="42" fillId="0" borderId="18" xfId="0" applyNumberFormat="1" applyFont="1" applyBorder="1" applyAlignment="1">
      <alignment horizontal="right" vertical="center"/>
    </xf>
    <xf numFmtId="167" fontId="42" fillId="0" borderId="18" xfId="0" applyNumberFormat="1" applyFont="1" applyBorder="1" applyAlignment="1">
      <alignment horizontal="right" vertical="center" wrapText="1"/>
    </xf>
    <xf numFmtId="167" fontId="42" fillId="0" borderId="18" xfId="0" applyNumberFormat="1" applyFont="1" applyBorder="1" applyAlignment="1">
      <alignment horizontal="right" vertical="center"/>
    </xf>
    <xf numFmtId="167" fontId="50" fillId="0" borderId="18" xfId="0" applyNumberFormat="1" applyFont="1" applyBorder="1" applyAlignment="1">
      <alignment horizontal="right" vertical="center" wrapText="1"/>
    </xf>
    <xf numFmtId="165" fontId="36" fillId="27" borderId="15" xfId="0" applyNumberFormat="1" applyFont="1" applyFill="1" applyBorder="1" applyAlignment="1">
      <alignment horizontal="center" vertical="top" wrapText="1"/>
    </xf>
    <xf numFmtId="164" fontId="44" fillId="28" borderId="0" xfId="0" applyFont="1" applyFill="1" applyAlignment="1">
      <alignment vertical="top"/>
    </xf>
    <xf numFmtId="165" fontId="51" fillId="0" borderId="15" xfId="0" applyNumberFormat="1" applyFont="1" applyBorder="1" applyAlignment="1">
      <alignment horizontal="center" vertical="top"/>
    </xf>
    <xf numFmtId="167" fontId="52" fillId="0" borderId="15" xfId="0" applyNumberFormat="1" applyFont="1" applyBorder="1" applyAlignment="1">
      <alignment horizontal="right" vertical="center" wrapText="1"/>
    </xf>
    <xf numFmtId="164" fontId="36" fillId="2" borderId="15" xfId="0" applyFont="1" applyFill="1" applyBorder="1" applyAlignment="1">
      <alignment horizontal="left" vertical="top" wrapText="1"/>
    </xf>
    <xf numFmtId="165" fontId="42" fillId="0" borderId="15" xfId="0" applyNumberFormat="1" applyFont="1" applyBorder="1" applyAlignment="1">
      <alignment horizontal="center" vertical="top" wrapText="1"/>
    </xf>
    <xf numFmtId="165" fontId="42" fillId="27" borderId="15" xfId="0" applyNumberFormat="1" applyFont="1" applyFill="1" applyBorder="1" applyAlignment="1">
      <alignment horizontal="center" vertical="top" wrapText="1"/>
    </xf>
    <xf numFmtId="167" fontId="52" fillId="27" borderId="15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center" vertical="top" wrapText="1"/>
    </xf>
    <xf numFmtId="165" fontId="36" fillId="0" borderId="15" xfId="0" applyNumberFormat="1" applyFont="1" applyFill="1" applyBorder="1" applyAlignment="1">
      <alignment horizontal="center" vertical="top" wrapText="1"/>
    </xf>
    <xf numFmtId="164" fontId="42" fillId="27" borderId="19" xfId="0" applyFont="1" applyFill="1" applyBorder="1" applyAlignment="1">
      <alignment horizontal="center" vertical="top" wrapText="1"/>
    </xf>
    <xf numFmtId="167" fontId="42" fillId="0" borderId="15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left" vertical="top"/>
    </xf>
    <xf numFmtId="164" fontId="42" fillId="0" borderId="15" xfId="0" applyFont="1" applyFill="1" applyBorder="1" applyAlignment="1">
      <alignment horizontal="left" vertical="top" wrapText="1"/>
    </xf>
    <xf numFmtId="167" fontId="42" fillId="0" borderId="15" xfId="0" applyNumberFormat="1" applyFont="1" applyFill="1" applyBorder="1" applyAlignment="1">
      <alignment horizontal="right" vertical="center"/>
    </xf>
    <xf numFmtId="164" fontId="36" fillId="0" borderId="15" xfId="0" applyFont="1" applyFill="1" applyBorder="1" applyAlignment="1">
      <alignment horizontal="left" vertical="top" wrapText="1"/>
    </xf>
    <xf numFmtId="164" fontId="46" fillId="27" borderId="0" xfId="0" applyFont="1" applyFill="1" applyAlignment="1">
      <alignment vertical="top"/>
    </xf>
    <xf numFmtId="165" fontId="42" fillId="0" borderId="16" xfId="0" applyNumberFormat="1" applyFont="1" applyBorder="1" applyAlignment="1">
      <alignment horizontal="center" vertical="top"/>
    </xf>
    <xf numFmtId="165" fontId="36" fillId="0" borderId="16" xfId="0" applyNumberFormat="1" applyFont="1" applyBorder="1" applyAlignment="1">
      <alignment horizontal="center" vertical="top" wrapText="1"/>
    </xf>
    <xf numFmtId="164" fontId="36" fillId="0" borderId="16" xfId="0" applyFont="1" applyBorder="1" applyAlignment="1">
      <alignment horizontal="left" vertical="top" wrapText="1"/>
    </xf>
    <xf numFmtId="168" fontId="36" fillId="0" borderId="16" xfId="0" applyNumberFormat="1" applyFont="1" applyBorder="1" applyAlignment="1">
      <alignment horizontal="right" vertical="center"/>
    </xf>
    <xf numFmtId="167" fontId="36" fillId="0" borderId="16" xfId="0" applyNumberFormat="1" applyFont="1" applyBorder="1" applyAlignment="1">
      <alignment horizontal="right" vertical="center" wrapText="1"/>
    </xf>
    <xf numFmtId="167" fontId="36" fillId="0" borderId="16" xfId="0" applyNumberFormat="1" applyFont="1" applyBorder="1" applyAlignment="1">
      <alignment horizontal="right" vertical="center"/>
    </xf>
    <xf numFmtId="165" fontId="42" fillId="10" borderId="17" xfId="0" applyNumberFormat="1" applyFont="1" applyFill="1" applyBorder="1" applyAlignment="1">
      <alignment horizontal="right" vertical="top"/>
    </xf>
    <xf numFmtId="168" fontId="42" fillId="5" borderId="17" xfId="0" applyNumberFormat="1" applyFont="1" applyFill="1" applyBorder="1" applyAlignment="1">
      <alignment horizontal="right" vertical="center"/>
    </xf>
    <xf numFmtId="167" fontId="42" fillId="5" borderId="17" xfId="0" applyNumberFormat="1" applyFont="1" applyFill="1" applyBorder="1" applyAlignment="1">
      <alignment horizontal="right" vertical="center"/>
    </xf>
    <xf numFmtId="170" fontId="44" fillId="0" borderId="0" xfId="0" applyNumberFormat="1" applyFont="1" applyAlignment="1">
      <alignment vertical="top"/>
    </xf>
    <xf numFmtId="169" fontId="44" fillId="0" borderId="0" xfId="0" applyNumberFormat="1" applyFont="1" applyAlignment="1">
      <alignment horizontal="right" vertical="top" wrapText="1"/>
    </xf>
    <xf numFmtId="169" fontId="44" fillId="0" borderId="0" xfId="0" applyNumberFormat="1" applyFont="1" applyAlignment="1">
      <alignment horizontal="right" vertical="top"/>
    </xf>
    <xf numFmtId="164" fontId="44" fillId="0" borderId="0" xfId="0" applyFont="1" applyAlignment="1">
      <alignment horizontal="right" vertical="top"/>
    </xf>
    <xf numFmtId="169" fontId="44" fillId="0" borderId="0" xfId="0" applyNumberFormat="1" applyFont="1" applyAlignment="1">
      <alignment vertical="top" wrapText="1"/>
    </xf>
    <xf numFmtId="169" fontId="44" fillId="0" borderId="0" xfId="0" applyNumberFormat="1" applyFont="1" applyAlignment="1">
      <alignment vertical="top"/>
    </xf>
    <xf numFmtId="166" fontId="45" fillId="0" borderId="0" xfId="0" applyNumberFormat="1" applyFont="1" applyBorder="1" applyAlignment="1">
      <alignment horizontal="right" vertical="top" wrapText="1"/>
    </xf>
    <xf numFmtId="164" fontId="42" fillId="0" borderId="0" xfId="0" applyFont="1" applyBorder="1" applyAlignment="1">
      <alignment horizontal="center" vertical="center" wrapText="1"/>
    </xf>
    <xf numFmtId="164" fontId="53" fillId="0" borderId="0" xfId="0" applyFont="1" applyAlignment="1">
      <alignment vertical="top"/>
    </xf>
    <xf numFmtId="164" fontId="47" fillId="10" borderId="15" xfId="0" applyFont="1" applyFill="1" applyBorder="1" applyAlignment="1">
      <alignment horizontal="center" vertical="center"/>
    </xf>
    <xf numFmtId="164" fontId="47" fillId="10" borderId="15" xfId="0" applyFont="1" applyFill="1" applyBorder="1" applyAlignment="1">
      <alignment horizontal="center" vertical="center" wrapText="1"/>
    </xf>
    <xf numFmtId="164" fontId="36" fillId="0" borderId="0" xfId="0" applyFont="1" applyAlignment="1">
      <alignment vertical="top"/>
    </xf>
    <xf numFmtId="165" fontId="54" fillId="10" borderId="15" xfId="0" applyNumberFormat="1" applyFont="1" applyFill="1" applyBorder="1" applyAlignment="1">
      <alignment horizontal="center" vertical="top" wrapText="1"/>
    </xf>
    <xf numFmtId="164" fontId="54" fillId="10" borderId="15" xfId="0" applyFont="1" applyFill="1" applyBorder="1" applyAlignment="1">
      <alignment horizontal="center" vertical="top" wrapText="1"/>
    </xf>
    <xf numFmtId="164" fontId="37" fillId="10" borderId="15" xfId="0" applyFont="1" applyFill="1" applyBorder="1" applyAlignment="1">
      <alignment horizontal="center" vertical="top"/>
    </xf>
    <xf numFmtId="165" fontId="46" fillId="27" borderId="15" xfId="0" applyNumberFormat="1" applyFont="1" applyFill="1" applyBorder="1" applyAlignment="1">
      <alignment horizontal="center" vertical="top" wrapText="1"/>
    </xf>
    <xf numFmtId="164" fontId="55" fillId="27" borderId="15" xfId="0" applyFont="1" applyFill="1" applyBorder="1" applyAlignment="1">
      <alignment horizontal="center" vertical="top" wrapText="1"/>
    </xf>
    <xf numFmtId="164" fontId="46" fillId="27" borderId="15" xfId="0" applyFont="1" applyFill="1" applyBorder="1" applyAlignment="1">
      <alignment horizontal="center" vertical="top" wrapText="1"/>
    </xf>
    <xf numFmtId="168" fontId="46" fillId="27" borderId="15" xfId="0" applyNumberFormat="1" applyFont="1" applyFill="1" applyBorder="1" applyAlignment="1">
      <alignment horizontal="right" vertical="center"/>
    </xf>
    <xf numFmtId="167" fontId="46" fillId="27" borderId="15" xfId="0" applyNumberFormat="1" applyFont="1" applyFill="1" applyBorder="1" applyAlignment="1">
      <alignment horizontal="right" vertical="center" wrapText="1"/>
    </xf>
    <xf numFmtId="165" fontId="46" fillId="0" borderId="15" xfId="0" applyNumberFormat="1" applyFont="1" applyFill="1" applyBorder="1" applyAlignment="1">
      <alignment horizontal="center" vertical="top" wrapText="1"/>
    </xf>
    <xf numFmtId="164" fontId="55" fillId="0" borderId="15" xfId="0" applyFont="1" applyFill="1" applyBorder="1" applyAlignment="1">
      <alignment horizontal="center" vertical="top" wrapText="1"/>
    </xf>
    <xf numFmtId="164" fontId="46" fillId="0" borderId="15" xfId="0" applyFont="1" applyFill="1" applyBorder="1" applyAlignment="1">
      <alignment horizontal="justify" vertical="top" wrapText="1"/>
    </xf>
    <xf numFmtId="168" fontId="46" fillId="0" borderId="15" xfId="0" applyNumberFormat="1" applyFont="1" applyFill="1" applyBorder="1" applyAlignment="1">
      <alignment horizontal="right" vertical="center"/>
    </xf>
    <xf numFmtId="167" fontId="46" fillId="0" borderId="15" xfId="0" applyNumberFormat="1" applyFont="1" applyFill="1" applyBorder="1" applyAlignment="1">
      <alignment horizontal="right" vertical="center" wrapText="1"/>
    </xf>
    <xf numFmtId="165" fontId="44" fillId="0" borderId="15" xfId="0" applyNumberFormat="1" applyFont="1" applyFill="1" applyBorder="1" applyAlignment="1">
      <alignment horizontal="center" vertical="top" wrapText="1"/>
    </xf>
    <xf numFmtId="164" fontId="41" fillId="0" borderId="15" xfId="0" applyFont="1" applyFill="1" applyBorder="1" applyAlignment="1">
      <alignment horizontal="center" vertical="top" wrapText="1"/>
    </xf>
    <xf numFmtId="164" fontId="44" fillId="0" borderId="15" xfId="0" applyFont="1" applyFill="1" applyBorder="1" applyAlignment="1">
      <alignment horizontal="center" vertical="top" wrapText="1"/>
    </xf>
    <xf numFmtId="164" fontId="44" fillId="0" borderId="15" xfId="0" applyFont="1" applyBorder="1" applyAlignment="1">
      <alignment vertical="top" wrapText="1"/>
    </xf>
    <xf numFmtId="168" fontId="44" fillId="0" borderId="15" xfId="0" applyNumberFormat="1" applyFont="1" applyFill="1" applyBorder="1" applyAlignment="1">
      <alignment horizontal="right" vertical="center"/>
    </xf>
    <xf numFmtId="167" fontId="44" fillId="0" borderId="15" xfId="0" applyNumberFormat="1" applyFont="1" applyFill="1" applyBorder="1" applyAlignment="1">
      <alignment horizontal="right" vertical="center" wrapText="1"/>
    </xf>
    <xf numFmtId="164" fontId="46" fillId="27" borderId="15" xfId="0" applyFont="1" applyFill="1" applyBorder="1" applyAlignment="1">
      <alignment horizontal="center" vertical="top"/>
    </xf>
    <xf numFmtId="164" fontId="46" fillId="27" borderId="15" xfId="0" applyFont="1" applyFill="1" applyBorder="1" applyAlignment="1">
      <alignment horizontal="center" vertical="top" wrapText="1"/>
    </xf>
    <xf numFmtId="167" fontId="46" fillId="27" borderId="15" xfId="0" applyNumberFormat="1" applyFont="1" applyFill="1" applyBorder="1" applyAlignment="1">
      <alignment horizontal="right" vertical="center"/>
    </xf>
    <xf numFmtId="164" fontId="46" fillId="0" borderId="15" xfId="0" applyFont="1" applyBorder="1" applyAlignment="1">
      <alignment horizontal="center" vertical="top"/>
    </xf>
    <xf numFmtId="164" fontId="46" fillId="0" borderId="15" xfId="0" applyFont="1" applyBorder="1" applyAlignment="1">
      <alignment vertical="top" wrapText="1"/>
    </xf>
    <xf numFmtId="167" fontId="46" fillId="0" borderId="15" xfId="0" applyNumberFormat="1" applyFont="1" applyBorder="1" applyAlignment="1">
      <alignment horizontal="right" vertical="center"/>
    </xf>
    <xf numFmtId="169" fontId="46" fillId="0" borderId="0" xfId="0" applyNumberFormat="1" applyFont="1" applyAlignment="1">
      <alignment vertical="top"/>
    </xf>
    <xf numFmtId="164" fontId="44" fillId="0" borderId="15" xfId="0" applyFont="1" applyBorder="1" applyAlignment="1">
      <alignment horizontal="center" vertical="top"/>
    </xf>
    <xf numFmtId="167" fontId="44" fillId="0" borderId="15" xfId="0" applyNumberFormat="1" applyFont="1" applyBorder="1" applyAlignment="1">
      <alignment horizontal="right" vertical="center"/>
    </xf>
    <xf numFmtId="164" fontId="46" fillId="0" borderId="15" xfId="0" applyFont="1" applyBorder="1" applyAlignment="1">
      <alignment horizontal="center" vertical="top"/>
    </xf>
    <xf numFmtId="164" fontId="46" fillId="0" borderId="15" xfId="0" applyFont="1" applyBorder="1" applyAlignment="1">
      <alignment vertical="top" wrapText="1"/>
    </xf>
    <xf numFmtId="167" fontId="46" fillId="0" borderId="15" xfId="0" applyNumberFormat="1" applyFont="1" applyBorder="1" applyAlignment="1">
      <alignment horizontal="right" vertical="center"/>
    </xf>
    <xf numFmtId="164" fontId="49" fillId="0" borderId="15" xfId="0" applyFont="1" applyBorder="1" applyAlignment="1">
      <alignment vertical="top" wrapText="1"/>
    </xf>
    <xf numFmtId="164" fontId="46" fillId="0" borderId="15" xfId="0" applyFont="1" applyBorder="1" applyAlignment="1">
      <alignment horizontal="justify" vertical="top" wrapText="1"/>
    </xf>
    <xf numFmtId="164" fontId="56" fillId="0" borderId="15" xfId="0" applyFont="1" applyBorder="1" applyAlignment="1">
      <alignment vertical="top" wrapText="1"/>
    </xf>
    <xf numFmtId="164" fontId="46" fillId="10" borderId="15" xfId="0" applyFont="1" applyFill="1" applyBorder="1" applyAlignment="1">
      <alignment horizontal="right" vertical="top"/>
    </xf>
    <xf numFmtId="168" fontId="46" fillId="5" borderId="15" xfId="0" applyNumberFormat="1" applyFont="1" applyFill="1" applyBorder="1" applyAlignment="1">
      <alignment horizontal="right" vertical="center"/>
    </xf>
    <xf numFmtId="167" fontId="46" fillId="5" borderId="15" xfId="0" applyNumberFormat="1" applyFont="1" applyFill="1" applyBorder="1" applyAlignment="1">
      <alignment horizontal="right" vertical="center"/>
    </xf>
    <xf numFmtId="164" fontId="45" fillId="0" borderId="0" xfId="0" applyFont="1" applyAlignment="1">
      <alignment vertical="center"/>
    </xf>
    <xf numFmtId="164" fontId="45" fillId="0" borderId="0" xfId="0" applyFont="1" applyAlignment="1">
      <alignment/>
    </xf>
    <xf numFmtId="164" fontId="45" fillId="0" borderId="0" xfId="0" applyFont="1" applyBorder="1" applyAlignment="1">
      <alignment horizontal="right"/>
    </xf>
    <xf numFmtId="164" fontId="46" fillId="0" borderId="0" xfId="0" applyFont="1" applyBorder="1" applyAlignment="1">
      <alignment horizontal="center" vertical="center" wrapText="1"/>
    </xf>
    <xf numFmtId="164" fontId="41" fillId="0" borderId="14" xfId="0" applyFont="1" applyBorder="1" applyAlignment="1">
      <alignment horizontal="right"/>
    </xf>
    <xf numFmtId="164" fontId="54" fillId="10" borderId="15" xfId="0" applyFont="1" applyFill="1" applyBorder="1" applyAlignment="1">
      <alignment horizontal="center" vertical="center" wrapText="1"/>
    </xf>
    <xf numFmtId="164" fontId="36" fillId="0" borderId="0" xfId="0" applyFont="1" applyAlignment="1">
      <alignment horizontal="center" vertical="center"/>
    </xf>
    <xf numFmtId="164" fontId="45" fillId="10" borderId="15" xfId="0" applyFont="1" applyFill="1" applyBorder="1" applyAlignment="1">
      <alignment horizontal="center" vertical="center" wrapText="1"/>
    </xf>
    <xf numFmtId="164" fontId="45" fillId="10" borderId="15" xfId="0" applyFont="1" applyFill="1" applyBorder="1" applyAlignment="1">
      <alignment horizontal="center" vertical="center"/>
    </xf>
    <xf numFmtId="167" fontId="46" fillId="27" borderId="15" xfId="0" applyNumberFormat="1" applyFont="1" applyFill="1" applyBorder="1" applyAlignment="1">
      <alignment horizontal="right" vertical="top"/>
    </xf>
    <xf numFmtId="164" fontId="45" fillId="0" borderId="0" xfId="0" applyFont="1" applyAlignment="1">
      <alignment horizontal="center" vertical="center"/>
    </xf>
    <xf numFmtId="167" fontId="44" fillId="0" borderId="15" xfId="0" applyNumberFormat="1" applyFont="1" applyBorder="1" applyAlignment="1">
      <alignment horizontal="right" vertical="top"/>
    </xf>
    <xf numFmtId="167" fontId="46" fillId="2" borderId="15" xfId="0" applyNumberFormat="1" applyFont="1" applyFill="1" applyBorder="1" applyAlignment="1">
      <alignment horizontal="right" vertical="top"/>
    </xf>
    <xf numFmtId="164" fontId="44" fillId="27" borderId="15" xfId="0" applyFont="1" applyFill="1" applyBorder="1" applyAlignment="1">
      <alignment horizontal="center" vertical="top"/>
    </xf>
    <xf numFmtId="167" fontId="46" fillId="27" borderId="15" xfId="0" applyNumberFormat="1" applyFont="1" applyFill="1" applyBorder="1" applyAlignment="1">
      <alignment horizontal="right" vertical="top"/>
    </xf>
    <xf numFmtId="164" fontId="46" fillId="17" borderId="15" xfId="0" applyFont="1" applyFill="1" applyBorder="1" applyAlignment="1">
      <alignment horizontal="right" vertical="center"/>
    </xf>
    <xf numFmtId="167" fontId="46" fillId="5" borderId="15" xfId="0" applyNumberFormat="1" applyFont="1" applyFill="1" applyBorder="1" applyAlignment="1">
      <alignment horizontal="right" vertical="top"/>
    </xf>
    <xf numFmtId="164" fontId="46" fillId="0" borderId="0" xfId="0" applyFont="1" applyAlignment="1">
      <alignment/>
    </xf>
    <xf numFmtId="164" fontId="41" fillId="0" borderId="0" xfId="0" applyFont="1" applyAlignment="1">
      <alignment vertical="center"/>
    </xf>
    <xf numFmtId="164" fontId="0" fillId="0" borderId="0" xfId="0" applyFont="1" applyBorder="1" applyAlignment="1">
      <alignment horizontal="left"/>
    </xf>
    <xf numFmtId="164" fontId="45" fillId="0" borderId="0" xfId="0" applyFont="1" applyBorder="1" applyAlignment="1">
      <alignment horizontal="left"/>
    </xf>
    <xf numFmtId="164" fontId="44" fillId="0" borderId="0" xfId="0" applyFont="1" applyBorder="1" applyAlignment="1">
      <alignment horizontal="right"/>
    </xf>
    <xf numFmtId="165" fontId="42" fillId="0" borderId="0" xfId="0" applyNumberFormat="1" applyFont="1" applyBorder="1" applyAlignment="1">
      <alignment horizontal="center" vertical="top" wrapText="1"/>
    </xf>
    <xf numFmtId="165" fontId="46" fillId="27" borderId="15" xfId="0" applyNumberFormat="1" applyFont="1" applyFill="1" applyBorder="1" applyAlignment="1">
      <alignment horizontal="center" vertical="top"/>
    </xf>
    <xf numFmtId="168" fontId="46" fillId="27" borderId="15" xfId="0" applyNumberFormat="1" applyFont="1" applyFill="1" applyBorder="1" applyAlignment="1">
      <alignment horizontal="right" vertical="top"/>
    </xf>
    <xf numFmtId="167" fontId="46" fillId="27" borderId="15" xfId="0" applyNumberFormat="1" applyFont="1" applyFill="1" applyBorder="1" applyAlignment="1">
      <alignment horizontal="right" vertical="top" wrapText="1"/>
    </xf>
    <xf numFmtId="169" fontId="46" fillId="27" borderId="15" xfId="0" applyNumberFormat="1" applyFont="1" applyFill="1" applyBorder="1" applyAlignment="1">
      <alignment horizontal="right" vertical="top"/>
    </xf>
    <xf numFmtId="165" fontId="46" fillId="0" borderId="15" xfId="0" applyNumberFormat="1" applyFont="1" applyBorder="1" applyAlignment="1">
      <alignment horizontal="center" vertical="top"/>
    </xf>
    <xf numFmtId="164" fontId="46" fillId="0" borderId="15" xfId="0" applyFont="1" applyBorder="1" applyAlignment="1">
      <alignment horizontal="left" vertical="top" wrapText="1"/>
    </xf>
    <xf numFmtId="168" fontId="46" fillId="0" borderId="15" xfId="0" applyNumberFormat="1" applyFont="1" applyBorder="1" applyAlignment="1">
      <alignment horizontal="right" vertical="top"/>
    </xf>
    <xf numFmtId="167" fontId="46" fillId="0" borderId="15" xfId="0" applyNumberFormat="1" applyFont="1" applyBorder="1" applyAlignment="1">
      <alignment horizontal="right" vertical="top" wrapText="1"/>
    </xf>
    <xf numFmtId="167" fontId="46" fillId="0" borderId="15" xfId="0" applyNumberFormat="1" applyFont="1" applyBorder="1" applyAlignment="1">
      <alignment horizontal="right" vertical="top"/>
    </xf>
    <xf numFmtId="166" fontId="46" fillId="0" borderId="15" xfId="0" applyNumberFormat="1" applyFont="1" applyBorder="1" applyAlignment="1">
      <alignment horizontal="right" vertical="top"/>
    </xf>
    <xf numFmtId="165" fontId="44" fillId="0" borderId="15" xfId="0" applyNumberFormat="1" applyFont="1" applyBorder="1" applyAlignment="1">
      <alignment horizontal="center" vertical="top" wrapText="1"/>
    </xf>
    <xf numFmtId="165" fontId="44" fillId="0" borderId="15" xfId="0" applyNumberFormat="1" applyFont="1" applyBorder="1" applyAlignment="1">
      <alignment horizontal="center" vertical="top" wrapText="1"/>
    </xf>
    <xf numFmtId="164" fontId="44" fillId="0" borderId="15" xfId="0" applyFont="1" applyBorder="1" applyAlignment="1">
      <alignment horizontal="left" vertical="top" wrapText="1"/>
    </xf>
    <xf numFmtId="168" fontId="44" fillId="0" borderId="15" xfId="0" applyNumberFormat="1" applyFont="1" applyBorder="1" applyAlignment="1">
      <alignment horizontal="right" vertical="top"/>
    </xf>
    <xf numFmtId="167" fontId="44" fillId="0" borderId="15" xfId="0" applyNumberFormat="1" applyFont="1" applyBorder="1" applyAlignment="1">
      <alignment horizontal="right" vertical="top" wrapText="1"/>
    </xf>
    <xf numFmtId="164" fontId="53" fillId="0" borderId="15" xfId="0" applyFont="1" applyBorder="1" applyAlignment="1">
      <alignment horizontal="right" vertical="top" wrapText="1"/>
    </xf>
    <xf numFmtId="165" fontId="46" fillId="27" borderId="15" xfId="0" applyNumberFormat="1" applyFont="1" applyFill="1" applyBorder="1" applyAlignment="1">
      <alignment horizontal="center" vertical="top"/>
    </xf>
    <xf numFmtId="164" fontId="46" fillId="27" borderId="19" xfId="0" applyFont="1" applyFill="1" applyBorder="1" applyAlignment="1">
      <alignment horizontal="center" vertical="top" wrapText="1"/>
    </xf>
    <xf numFmtId="167" fontId="46" fillId="27" borderId="15" xfId="0" applyNumberFormat="1" applyFont="1" applyFill="1" applyBorder="1" applyAlignment="1">
      <alignment horizontal="right" vertical="top" wrapText="1"/>
    </xf>
    <xf numFmtId="164" fontId="46" fillId="27" borderId="15" xfId="0" applyFont="1" applyFill="1" applyBorder="1" applyAlignment="1">
      <alignment horizontal="right" vertical="top" wrapText="1"/>
    </xf>
    <xf numFmtId="165" fontId="44" fillId="0" borderId="15" xfId="0" applyNumberFormat="1" applyFont="1" applyBorder="1" applyAlignment="1">
      <alignment horizontal="center" vertical="top"/>
    </xf>
    <xf numFmtId="165" fontId="46" fillId="0" borderId="15" xfId="0" applyNumberFormat="1" applyFont="1" applyBorder="1" applyAlignment="1">
      <alignment horizontal="center" vertical="top"/>
    </xf>
    <xf numFmtId="164" fontId="46" fillId="0" borderId="15" xfId="0" applyFont="1" applyBorder="1" applyAlignment="1">
      <alignment horizontal="left" vertical="top" wrapText="1"/>
    </xf>
    <xf numFmtId="167" fontId="46" fillId="0" borderId="15" xfId="0" applyNumberFormat="1" applyFont="1" applyBorder="1" applyAlignment="1">
      <alignment horizontal="right" vertical="top" wrapText="1"/>
    </xf>
    <xf numFmtId="164" fontId="44" fillId="0" borderId="15" xfId="0" applyFont="1" applyBorder="1" applyAlignment="1">
      <alignment horizontal="right" vertical="top" wrapText="1"/>
    </xf>
    <xf numFmtId="165" fontId="44" fillId="27" borderId="15" xfId="0" applyNumberFormat="1" applyFont="1" applyFill="1" applyBorder="1" applyAlignment="1">
      <alignment horizontal="center" vertical="top" wrapText="1"/>
    </xf>
    <xf numFmtId="165" fontId="44" fillId="27" borderId="15" xfId="0" applyNumberFormat="1" applyFont="1" applyFill="1" applyBorder="1" applyAlignment="1">
      <alignment horizontal="center" vertical="top" wrapText="1"/>
    </xf>
    <xf numFmtId="165" fontId="46" fillId="0" borderId="15" xfId="0" applyNumberFormat="1" applyFont="1" applyBorder="1" applyAlignment="1">
      <alignment horizontal="center" vertical="top" wrapText="1"/>
    </xf>
    <xf numFmtId="165" fontId="46" fillId="0" borderId="16" xfId="0" applyNumberFormat="1" applyFont="1" applyBorder="1" applyAlignment="1">
      <alignment horizontal="center" vertical="top"/>
    </xf>
    <xf numFmtId="165" fontId="44" fillId="0" borderId="16" xfId="0" applyNumberFormat="1" applyFont="1" applyBorder="1" applyAlignment="1">
      <alignment horizontal="center" vertical="top" wrapText="1"/>
    </xf>
    <xf numFmtId="165" fontId="44" fillId="0" borderId="16" xfId="0" applyNumberFormat="1" applyFont="1" applyBorder="1" applyAlignment="1">
      <alignment horizontal="center" vertical="top" wrapText="1"/>
    </xf>
    <xf numFmtId="164" fontId="44" fillId="0" borderId="16" xfId="0" applyFont="1" applyBorder="1" applyAlignment="1">
      <alignment horizontal="left" vertical="top" wrapText="1"/>
    </xf>
    <xf numFmtId="168" fontId="44" fillId="0" borderId="16" xfId="0" applyNumberFormat="1" applyFont="1" applyBorder="1" applyAlignment="1">
      <alignment horizontal="right" vertical="top"/>
    </xf>
    <xf numFmtId="167" fontId="44" fillId="0" borderId="16" xfId="0" applyNumberFormat="1" applyFont="1" applyBorder="1" applyAlignment="1">
      <alignment horizontal="right" vertical="top" wrapText="1"/>
    </xf>
    <xf numFmtId="167" fontId="44" fillId="0" borderId="16" xfId="0" applyNumberFormat="1" applyFont="1" applyBorder="1" applyAlignment="1">
      <alignment horizontal="right" vertical="top"/>
    </xf>
    <xf numFmtId="164" fontId="44" fillId="0" borderId="16" xfId="0" applyFont="1" applyBorder="1" applyAlignment="1">
      <alignment horizontal="right" vertical="top" wrapText="1"/>
    </xf>
    <xf numFmtId="165" fontId="46" fillId="10" borderId="17" xfId="0" applyNumberFormat="1" applyFont="1" applyFill="1" applyBorder="1" applyAlignment="1">
      <alignment horizontal="right" vertical="top"/>
    </xf>
    <xf numFmtId="168" fontId="46" fillId="5" borderId="17" xfId="0" applyNumberFormat="1" applyFont="1" applyFill="1" applyBorder="1" applyAlignment="1">
      <alignment horizontal="right" vertical="top"/>
    </xf>
    <xf numFmtId="167" fontId="46" fillId="5" borderId="17" xfId="0" applyNumberFormat="1" applyFont="1" applyFill="1" applyBorder="1" applyAlignment="1">
      <alignment horizontal="right" vertical="top"/>
    </xf>
    <xf numFmtId="167" fontId="46" fillId="5" borderId="17" xfId="0" applyNumberFormat="1" applyFont="1" applyFill="1" applyBorder="1" applyAlignment="1">
      <alignment horizontal="right" vertical="top" wrapText="1"/>
    </xf>
    <xf numFmtId="165" fontId="39" fillId="0" borderId="0" xfId="0" applyNumberFormat="1" applyFont="1" applyBorder="1" applyAlignment="1">
      <alignment horizontal="center" vertical="top" wrapText="1"/>
    </xf>
    <xf numFmtId="164" fontId="0" fillId="0" borderId="0" xfId="0" applyAlignment="1">
      <alignment vertical="center"/>
    </xf>
    <xf numFmtId="165" fontId="46" fillId="0" borderId="14" xfId="0" applyNumberFormat="1" applyFont="1" applyBorder="1" applyAlignment="1">
      <alignment vertical="center" wrapText="1"/>
    </xf>
    <xf numFmtId="165" fontId="46" fillId="0" borderId="14" xfId="0" applyNumberFormat="1" applyFont="1" applyBorder="1" applyAlignment="1">
      <alignment horizontal="center" vertical="center" wrapText="1"/>
    </xf>
    <xf numFmtId="164" fontId="44" fillId="0" borderId="0" xfId="0" applyFont="1" applyAlignment="1">
      <alignment vertical="center"/>
    </xf>
    <xf numFmtId="164" fontId="53" fillId="0" borderId="0" xfId="0" applyFont="1" applyAlignment="1">
      <alignment vertical="center"/>
    </xf>
    <xf numFmtId="165" fontId="46" fillId="10" borderId="15" xfId="0" applyNumberFormat="1" applyFont="1" applyFill="1" applyBorder="1" applyAlignment="1">
      <alignment horizontal="center" vertical="center" wrapText="1"/>
    </xf>
    <xf numFmtId="164" fontId="46" fillId="10" borderId="15" xfId="0" applyFont="1" applyFill="1" applyBorder="1" applyAlignment="1">
      <alignment horizontal="center" vertical="center" wrapText="1"/>
    </xf>
    <xf numFmtId="164" fontId="46" fillId="10" borderId="15" xfId="0" applyFont="1" applyFill="1" applyBorder="1" applyAlignment="1">
      <alignment horizontal="center" vertical="center"/>
    </xf>
    <xf numFmtId="165" fontId="44" fillId="10" borderId="15" xfId="0" applyNumberFormat="1" applyFont="1" applyFill="1" applyBorder="1" applyAlignment="1">
      <alignment horizontal="center" vertical="center" wrapText="1"/>
    </xf>
    <xf numFmtId="164" fontId="44" fillId="10" borderId="15" xfId="0" applyFont="1" applyFill="1" applyBorder="1" applyAlignment="1">
      <alignment horizontal="center" vertical="center" wrapText="1"/>
    </xf>
    <xf numFmtId="164" fontId="44" fillId="10" borderId="15" xfId="0" applyFont="1" applyFill="1" applyBorder="1" applyAlignment="1">
      <alignment horizontal="center" vertical="center"/>
    </xf>
    <xf numFmtId="165" fontId="46" fillId="0" borderId="15" xfId="0" applyNumberFormat="1" applyFont="1" applyBorder="1" applyAlignment="1">
      <alignment horizontal="center" vertical="center"/>
    </xf>
    <xf numFmtId="164" fontId="46" fillId="0" borderId="15" xfId="0" applyFont="1" applyBorder="1" applyAlignment="1">
      <alignment vertical="center" wrapText="1"/>
    </xf>
    <xf numFmtId="168" fontId="46" fillId="0" borderId="15" xfId="0" applyNumberFormat="1" applyFont="1" applyBorder="1" applyAlignment="1">
      <alignment vertical="center"/>
    </xf>
    <xf numFmtId="167" fontId="46" fillId="0" borderId="15" xfId="0" applyNumberFormat="1" applyFont="1" applyBorder="1" applyAlignment="1">
      <alignment vertical="center" wrapText="1"/>
    </xf>
    <xf numFmtId="167" fontId="46" fillId="0" borderId="15" xfId="0" applyNumberFormat="1" applyFont="1" applyBorder="1" applyAlignment="1">
      <alignment vertical="center"/>
    </xf>
    <xf numFmtId="165" fontId="57" fillId="0" borderId="15" xfId="0" applyNumberFormat="1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/>
    </xf>
    <xf numFmtId="164" fontId="44" fillId="0" borderId="15" xfId="0" applyFont="1" applyBorder="1" applyAlignment="1">
      <alignment vertical="center" wrapText="1"/>
    </xf>
    <xf numFmtId="168" fontId="44" fillId="0" borderId="15" xfId="0" applyNumberFormat="1" applyFont="1" applyBorder="1" applyAlignment="1">
      <alignment vertical="center"/>
    </xf>
    <xf numFmtId="167" fontId="44" fillId="0" borderId="15" xfId="0" applyNumberFormat="1" applyFont="1" applyBorder="1" applyAlignment="1">
      <alignment vertical="center" wrapText="1"/>
    </xf>
    <xf numFmtId="167" fontId="44" fillId="0" borderId="15" xfId="0" applyNumberFormat="1" applyFont="1" applyBorder="1" applyAlignment="1">
      <alignment vertical="center"/>
    </xf>
    <xf numFmtId="165" fontId="44" fillId="0" borderId="16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 wrapText="1"/>
    </xf>
    <xf numFmtId="164" fontId="44" fillId="0" borderId="16" xfId="0" applyFont="1" applyBorder="1" applyAlignment="1">
      <alignment vertical="center" wrapText="1"/>
    </xf>
    <xf numFmtId="168" fontId="44" fillId="0" borderId="16" xfId="0" applyNumberFormat="1" applyFont="1" applyBorder="1" applyAlignment="1">
      <alignment vertical="center"/>
    </xf>
    <xf numFmtId="167" fontId="44" fillId="0" borderId="16" xfId="0" applyNumberFormat="1" applyFont="1" applyBorder="1" applyAlignment="1">
      <alignment vertical="center" wrapText="1"/>
    </xf>
    <xf numFmtId="167" fontId="44" fillId="0" borderId="16" xfId="0" applyNumberFormat="1" applyFont="1" applyBorder="1" applyAlignment="1">
      <alignment vertical="center"/>
    </xf>
    <xf numFmtId="167" fontId="53" fillId="0" borderId="16" xfId="0" applyNumberFormat="1" applyFont="1" applyBorder="1" applyAlignment="1">
      <alignment vertical="center" wrapText="1"/>
    </xf>
    <xf numFmtId="165" fontId="46" fillId="10" borderId="17" xfId="0" applyNumberFormat="1" applyFont="1" applyFill="1" applyBorder="1" applyAlignment="1">
      <alignment vertical="center"/>
    </xf>
    <xf numFmtId="168" fontId="46" fillId="5" borderId="17" xfId="0" applyNumberFormat="1" applyFont="1" applyFill="1" applyBorder="1" applyAlignment="1">
      <alignment vertical="center"/>
    </xf>
    <xf numFmtId="167" fontId="46" fillId="5" borderId="17" xfId="0" applyNumberFormat="1" applyFont="1" applyFill="1" applyBorder="1" applyAlignment="1">
      <alignment vertical="center"/>
    </xf>
    <xf numFmtId="165" fontId="44" fillId="0" borderId="0" xfId="0" applyNumberFormat="1" applyFont="1" applyAlignment="1">
      <alignment vertical="center"/>
    </xf>
    <xf numFmtId="164" fontId="44" fillId="0" borderId="0" xfId="0" applyFont="1" applyAlignment="1">
      <alignment vertical="center" wrapText="1"/>
    </xf>
    <xf numFmtId="170" fontId="44" fillId="0" borderId="0" xfId="0" applyNumberFormat="1" applyFont="1" applyAlignment="1">
      <alignment vertical="center"/>
    </xf>
    <xf numFmtId="169" fontId="44" fillId="0" borderId="0" xfId="0" applyNumberFormat="1" applyFont="1" applyAlignment="1">
      <alignment vertical="center" wrapText="1"/>
    </xf>
    <xf numFmtId="169" fontId="44" fillId="0" borderId="0" xfId="0" applyNumberFormat="1" applyFont="1" applyAlignment="1">
      <alignment vertical="center"/>
    </xf>
    <xf numFmtId="164" fontId="41" fillId="0" borderId="0" xfId="0" applyFont="1" applyAlignment="1">
      <alignment vertical="center"/>
    </xf>
    <xf numFmtId="165" fontId="45" fillId="10" borderId="15" xfId="0" applyNumberFormat="1" applyFont="1" applyFill="1" applyBorder="1" applyAlignment="1">
      <alignment horizontal="center" vertical="center" wrapText="1"/>
    </xf>
    <xf numFmtId="166" fontId="46" fillId="0" borderId="15" xfId="0" applyNumberFormat="1" applyFont="1" applyBorder="1" applyAlignment="1">
      <alignment vertical="center"/>
    </xf>
    <xf numFmtId="166" fontId="44" fillId="0" borderId="15" xfId="0" applyNumberFormat="1" applyFont="1" applyBorder="1" applyAlignment="1">
      <alignment vertical="center"/>
    </xf>
    <xf numFmtId="165" fontId="57" fillId="0" borderId="16" xfId="0" applyNumberFormat="1" applyFont="1" applyBorder="1" applyAlignment="1">
      <alignment horizontal="center" vertical="center"/>
    </xf>
    <xf numFmtId="166" fontId="44" fillId="0" borderId="16" xfId="0" applyNumberFormat="1" applyFont="1" applyBorder="1" applyAlignment="1">
      <alignment vertical="center"/>
    </xf>
    <xf numFmtId="165" fontId="44" fillId="0" borderId="15" xfId="0" applyNumberFormat="1" applyFont="1" applyBorder="1" applyAlignment="1">
      <alignment horizontal="center" vertical="center"/>
    </xf>
    <xf numFmtId="164" fontId="44" fillId="0" borderId="15" xfId="0" applyFont="1" applyBorder="1" applyAlignment="1">
      <alignment vertical="center" wrapText="1"/>
    </xf>
    <xf numFmtId="165" fontId="46" fillId="0" borderId="15" xfId="0" applyNumberFormat="1" applyFont="1" applyBorder="1" applyAlignment="1">
      <alignment horizontal="center" vertical="center"/>
    </xf>
    <xf numFmtId="164" fontId="46" fillId="0" borderId="15" xfId="0" applyFont="1" applyBorder="1" applyAlignment="1">
      <alignment vertical="center" wrapText="1"/>
    </xf>
    <xf numFmtId="167" fontId="46" fillId="0" borderId="15" xfId="0" applyNumberFormat="1" applyFont="1" applyBorder="1" applyAlignment="1">
      <alignment vertical="center" wrapText="1"/>
    </xf>
    <xf numFmtId="167" fontId="46" fillId="0" borderId="15" xfId="0" applyNumberFormat="1" applyFont="1" applyBorder="1" applyAlignment="1">
      <alignment vertical="center"/>
    </xf>
    <xf numFmtId="166" fontId="46" fillId="0" borderId="15" xfId="0" applyNumberFormat="1" applyFont="1" applyBorder="1" applyAlignment="1">
      <alignment vertical="center"/>
    </xf>
    <xf numFmtId="165" fontId="46" fillId="0" borderId="16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164" fontId="44" fillId="0" borderId="16" xfId="0" applyFont="1" applyBorder="1" applyAlignment="1">
      <alignment vertical="center" wrapText="1"/>
    </xf>
    <xf numFmtId="167" fontId="44" fillId="0" borderId="16" xfId="0" applyNumberFormat="1" applyFont="1" applyBorder="1" applyAlignment="1">
      <alignment vertical="center" wrapText="1"/>
    </xf>
    <xf numFmtId="167" fontId="44" fillId="0" borderId="16" xfId="0" applyNumberFormat="1" applyFont="1" applyBorder="1" applyAlignment="1">
      <alignment vertical="center"/>
    </xf>
    <xf numFmtId="166" fontId="44" fillId="0" borderId="16" xfId="0" applyNumberFormat="1" applyFont="1" applyBorder="1" applyAlignment="1">
      <alignment vertical="center"/>
    </xf>
    <xf numFmtId="167" fontId="46" fillId="5" borderId="17" xfId="0" applyNumberFormat="1" applyFont="1" applyFill="1" applyBorder="1" applyAlignment="1">
      <alignment vertical="center" wrapText="1"/>
    </xf>
    <xf numFmtId="170" fontId="46" fillId="0" borderId="0" xfId="0" applyNumberFormat="1" applyFont="1" applyAlignment="1">
      <alignment vertical="top"/>
    </xf>
    <xf numFmtId="164" fontId="45" fillId="0" borderId="0" xfId="0" applyFont="1" applyBorder="1" applyAlignment="1">
      <alignment horizontal="right" vertical="top" wrapText="1"/>
    </xf>
    <xf numFmtId="164" fontId="45" fillId="0" borderId="0" xfId="0" applyFont="1" applyBorder="1" applyAlignment="1">
      <alignment vertical="top" wrapText="1"/>
    </xf>
    <xf numFmtId="168" fontId="46" fillId="0" borderId="15" xfId="0" applyNumberFormat="1" applyFont="1" applyBorder="1" applyAlignment="1">
      <alignment vertical="top"/>
    </xf>
    <xf numFmtId="168" fontId="44" fillId="0" borderId="15" xfId="0" applyNumberFormat="1" applyFont="1" applyBorder="1" applyAlignment="1">
      <alignment vertical="top"/>
    </xf>
    <xf numFmtId="166" fontId="44" fillId="0" borderId="15" xfId="0" applyNumberFormat="1" applyFont="1" applyBorder="1" applyAlignment="1">
      <alignment horizontal="right" vertical="top"/>
    </xf>
    <xf numFmtId="168" fontId="46" fillId="0" borderId="15" xfId="0" applyNumberFormat="1" applyFont="1" applyBorder="1" applyAlignment="1">
      <alignment vertical="top"/>
    </xf>
    <xf numFmtId="167" fontId="46" fillId="0" borderId="15" xfId="0" applyNumberFormat="1" applyFont="1" applyBorder="1" applyAlignment="1">
      <alignment horizontal="right" vertical="top"/>
    </xf>
    <xf numFmtId="165" fontId="44" fillId="0" borderId="16" xfId="0" applyNumberFormat="1" applyFont="1" applyBorder="1" applyAlignment="1">
      <alignment horizontal="center" vertical="top"/>
    </xf>
    <xf numFmtId="165" fontId="46" fillId="0" borderId="16" xfId="0" applyNumberFormat="1" applyFont="1" applyBorder="1" applyAlignment="1">
      <alignment horizontal="center" vertical="top"/>
    </xf>
    <xf numFmtId="164" fontId="44" fillId="0" borderId="16" xfId="0" applyFont="1" applyBorder="1" applyAlignment="1">
      <alignment horizontal="left" vertical="top" wrapText="1"/>
    </xf>
    <xf numFmtId="168" fontId="44" fillId="0" borderId="16" xfId="0" applyNumberFormat="1" applyFont="1" applyBorder="1" applyAlignment="1">
      <alignment vertical="top"/>
    </xf>
    <xf numFmtId="167" fontId="44" fillId="0" borderId="16" xfId="0" applyNumberFormat="1" applyFont="1" applyBorder="1" applyAlignment="1">
      <alignment horizontal="right" vertical="top" wrapText="1"/>
    </xf>
    <xf numFmtId="167" fontId="44" fillId="0" borderId="16" xfId="0" applyNumberFormat="1" applyFont="1" applyBorder="1" applyAlignment="1">
      <alignment horizontal="right" vertical="top"/>
    </xf>
    <xf numFmtId="164" fontId="53" fillId="0" borderId="16" xfId="0" applyFont="1" applyBorder="1" applyAlignment="1">
      <alignment horizontal="right" vertical="top" wrapText="1"/>
    </xf>
    <xf numFmtId="168" fontId="46" fillId="5" borderId="17" xfId="0" applyNumberFormat="1" applyFont="1" applyFill="1" applyBorder="1" applyAlignment="1">
      <alignment vertical="top"/>
    </xf>
    <xf numFmtId="168" fontId="44" fillId="0" borderId="15" xfId="0" applyNumberFormat="1" applyFont="1" applyBorder="1" applyAlignment="1">
      <alignment vertical="top"/>
    </xf>
    <xf numFmtId="168" fontId="44" fillId="0" borderId="16" xfId="0" applyNumberFormat="1" applyFont="1" applyBorder="1" applyAlignment="1">
      <alignment vertical="top"/>
    </xf>
    <xf numFmtId="168" fontId="46" fillId="5" borderId="17" xfId="0" applyNumberFormat="1" applyFont="1" applyFill="1" applyBorder="1" applyAlignment="1">
      <alignment vertical="top"/>
    </xf>
    <xf numFmtId="170" fontId="46" fillId="0" borderId="15" xfId="0" applyNumberFormat="1" applyFont="1" applyBorder="1" applyAlignment="1">
      <alignment vertical="top"/>
    </xf>
    <xf numFmtId="169" fontId="46" fillId="0" borderId="15" xfId="0" applyNumberFormat="1" applyFont="1" applyBorder="1" applyAlignment="1">
      <alignment horizontal="right" vertical="top" wrapText="1"/>
    </xf>
    <xf numFmtId="169" fontId="44" fillId="0" borderId="15" xfId="0" applyNumberFormat="1" applyFont="1" applyBorder="1" applyAlignment="1">
      <alignment horizontal="right" vertical="top" wrapText="1"/>
    </xf>
    <xf numFmtId="169" fontId="44" fillId="0" borderId="15" xfId="0" applyNumberFormat="1" applyFont="1" applyBorder="1" applyAlignment="1">
      <alignment horizontal="right" vertical="top"/>
    </xf>
    <xf numFmtId="170" fontId="46" fillId="0" borderId="16" xfId="0" applyNumberFormat="1" applyFont="1" applyBorder="1" applyAlignment="1">
      <alignment vertical="top"/>
    </xf>
    <xf numFmtId="169" fontId="44" fillId="0" borderId="16" xfId="0" applyNumberFormat="1" applyFont="1" applyBorder="1" applyAlignment="1">
      <alignment horizontal="right" vertical="top" wrapText="1"/>
    </xf>
    <xf numFmtId="169" fontId="44" fillId="0" borderId="16" xfId="0" applyNumberFormat="1" applyFont="1" applyBorder="1" applyAlignment="1">
      <alignment horizontal="right" vertical="top"/>
    </xf>
    <xf numFmtId="170" fontId="46" fillId="5" borderId="17" xfId="0" applyNumberFormat="1" applyFont="1" applyFill="1" applyBorder="1" applyAlignment="1">
      <alignment vertical="top"/>
    </xf>
    <xf numFmtId="165" fontId="37" fillId="0" borderId="0" xfId="0" applyNumberFormat="1" applyFont="1" applyAlignment="1">
      <alignment/>
    </xf>
    <xf numFmtId="164" fontId="37" fillId="0" borderId="0" xfId="0" applyFont="1" applyAlignment="1">
      <alignment vertical="top" wrapText="1"/>
    </xf>
    <xf numFmtId="166" fontId="37" fillId="0" borderId="0" xfId="0" applyNumberFormat="1" applyFont="1" applyAlignment="1">
      <alignment/>
    </xf>
    <xf numFmtId="164" fontId="37" fillId="0" borderId="0" xfId="0" applyFont="1" applyAlignment="1">
      <alignment/>
    </xf>
    <xf numFmtId="165" fontId="39" fillId="0" borderId="0" xfId="0" applyNumberFormat="1" applyFont="1" applyBorder="1" applyAlignment="1">
      <alignment horizontal="center"/>
    </xf>
    <xf numFmtId="166" fontId="58" fillId="0" borderId="14" xfId="0" applyNumberFormat="1" applyFont="1" applyBorder="1" applyAlignment="1">
      <alignment horizontal="right" vertical="top"/>
    </xf>
    <xf numFmtId="167" fontId="40" fillId="0" borderId="15" xfId="0" applyNumberFormat="1" applyFont="1" applyBorder="1" applyAlignment="1">
      <alignment horizontal="right" vertical="center" wrapText="1"/>
    </xf>
    <xf numFmtId="168" fontId="40" fillId="0" borderId="15" xfId="0" applyNumberFormat="1" applyFont="1" applyBorder="1" applyAlignment="1">
      <alignment horizontal="right" vertical="center"/>
    </xf>
    <xf numFmtId="167" fontId="40" fillId="0" borderId="16" xfId="0" applyNumberFormat="1" applyFont="1" applyBorder="1" applyAlignment="1">
      <alignment horizontal="right" vertical="center" wrapText="1"/>
    </xf>
    <xf numFmtId="165" fontId="39" fillId="10" borderId="17" xfId="0" applyNumberFormat="1" applyFont="1" applyFill="1" applyBorder="1" applyAlignment="1">
      <alignment horizontal="right"/>
    </xf>
    <xf numFmtId="167" fontId="39" fillId="5" borderId="17" xfId="0" applyNumberFormat="1" applyFont="1" applyFill="1" applyBorder="1" applyAlignment="1">
      <alignment horizontal="right" vertical="center"/>
    </xf>
    <xf numFmtId="168" fontId="39" fillId="5" borderId="17" xfId="0" applyNumberFormat="1" applyFont="1" applyFill="1" applyBorder="1" applyAlignment="1">
      <alignment horizontal="right" vertical="center"/>
    </xf>
    <xf numFmtId="167" fontId="40" fillId="0" borderId="18" xfId="0" applyNumberFormat="1" applyFont="1" applyBorder="1" applyAlignment="1">
      <alignment horizontal="right" vertical="center" wrapText="1"/>
    </xf>
    <xf numFmtId="167" fontId="40" fillId="0" borderId="18" xfId="0" applyNumberFormat="1" applyFont="1" applyBorder="1" applyAlignment="1">
      <alignment horizontal="right" vertical="center"/>
    </xf>
    <xf numFmtId="168" fontId="40" fillId="0" borderId="18" xfId="0" applyNumberFormat="1" applyFont="1" applyBorder="1" applyAlignment="1">
      <alignment horizontal="right" vertical="center"/>
    </xf>
    <xf numFmtId="164" fontId="43" fillId="0" borderId="15" xfId="0" applyFont="1" applyBorder="1" applyAlignment="1">
      <alignment vertical="top" wrapText="1"/>
    </xf>
    <xf numFmtId="167" fontId="43" fillId="0" borderId="15" xfId="0" applyNumberFormat="1" applyFont="1" applyBorder="1" applyAlignment="1">
      <alignment horizontal="right" vertical="center" wrapText="1"/>
    </xf>
    <xf numFmtId="167" fontId="43" fillId="0" borderId="15" xfId="0" applyNumberFormat="1" applyFont="1" applyBorder="1" applyAlignment="1">
      <alignment horizontal="right" vertical="center"/>
    </xf>
    <xf numFmtId="168" fontId="43" fillId="0" borderId="15" xfId="0" applyNumberFormat="1" applyFont="1" applyBorder="1" applyAlignment="1">
      <alignment horizontal="right" vertical="center"/>
    </xf>
    <xf numFmtId="164" fontId="37" fillId="0" borderId="0" xfId="0" applyFont="1" applyAlignment="1">
      <alignment horizontal="right" vertical="center" wrapText="1"/>
    </xf>
    <xf numFmtId="166" fontId="37" fillId="0" borderId="0" xfId="0" applyNumberFormat="1" applyFont="1" applyAlignment="1">
      <alignment horizontal="right" vertical="center"/>
    </xf>
    <xf numFmtId="164" fontId="37" fillId="0" borderId="0" xfId="0" applyFont="1" applyAlignment="1">
      <alignment horizontal="right" vertical="center"/>
    </xf>
    <xf numFmtId="167" fontId="37" fillId="0" borderId="0" xfId="0" applyNumberFormat="1" applyFont="1" applyAlignment="1">
      <alignment horizontal="right" vertical="center" wrapText="1"/>
    </xf>
    <xf numFmtId="165" fontId="36" fillId="2" borderId="0" xfId="0" applyNumberFormat="1" applyFont="1" applyFill="1" applyAlignment="1">
      <alignment vertical="top"/>
    </xf>
    <xf numFmtId="164" fontId="36" fillId="2" borderId="0" xfId="0" applyFont="1" applyFill="1" applyAlignment="1">
      <alignment vertical="top"/>
    </xf>
    <xf numFmtId="164" fontId="36" fillId="2" borderId="0" xfId="0" applyFont="1" applyFill="1" applyAlignment="1">
      <alignment horizontal="left" vertical="top"/>
    </xf>
    <xf numFmtId="164" fontId="36" fillId="2" borderId="0" xfId="0" applyFont="1" applyFill="1" applyBorder="1" applyAlignment="1">
      <alignment vertical="top"/>
    </xf>
    <xf numFmtId="164" fontId="45" fillId="2" borderId="0" xfId="0" applyFont="1" applyFill="1" applyBorder="1" applyAlignment="1">
      <alignment horizontal="right" vertical="top"/>
    </xf>
    <xf numFmtId="165" fontId="38" fillId="2" borderId="0" xfId="0" applyNumberFormat="1" applyFont="1" applyFill="1" applyBorder="1" applyAlignment="1">
      <alignment horizontal="center" vertical="top" wrapText="1"/>
    </xf>
    <xf numFmtId="164" fontId="42" fillId="2" borderId="0" xfId="0" applyFont="1" applyFill="1" applyAlignment="1">
      <alignment vertical="top"/>
    </xf>
    <xf numFmtId="165" fontId="42" fillId="2" borderId="0" xfId="0" applyNumberFormat="1" applyFont="1" applyFill="1" applyBorder="1" applyAlignment="1">
      <alignment horizontal="left" vertical="top" wrapText="1"/>
    </xf>
    <xf numFmtId="164" fontId="36" fillId="2" borderId="14" xfId="0" applyFont="1" applyFill="1" applyBorder="1" applyAlignment="1">
      <alignment vertical="top"/>
    </xf>
    <xf numFmtId="164" fontId="50" fillId="2" borderId="0" xfId="0" applyFont="1" applyFill="1" applyAlignment="1">
      <alignment horizontal="right" vertical="top"/>
    </xf>
    <xf numFmtId="165" fontId="54" fillId="10" borderId="15" xfId="0" applyNumberFormat="1" applyFont="1" applyFill="1" applyBorder="1" applyAlignment="1">
      <alignment horizontal="center" vertical="center" wrapText="1"/>
    </xf>
    <xf numFmtId="164" fontId="54" fillId="10" borderId="15" xfId="0" applyFont="1" applyFill="1" applyBorder="1" applyAlignment="1">
      <alignment horizontal="center" vertical="center"/>
    </xf>
    <xf numFmtId="166" fontId="54" fillId="10" borderId="15" xfId="0" applyNumberFormat="1" applyFont="1" applyFill="1" applyBorder="1" applyAlignment="1">
      <alignment horizontal="center" vertical="center" wrapText="1"/>
    </xf>
    <xf numFmtId="166" fontId="54" fillId="10" borderId="15" xfId="0" applyNumberFormat="1" applyFont="1" applyFill="1" applyBorder="1" applyAlignment="1">
      <alignment horizontal="left" vertical="center" wrapText="1"/>
    </xf>
    <xf numFmtId="164" fontId="54" fillId="2" borderId="0" xfId="0" applyFont="1" applyFill="1" applyAlignment="1">
      <alignment horizontal="center" vertical="center"/>
    </xf>
    <xf numFmtId="164" fontId="55" fillId="2" borderId="0" xfId="0" applyFont="1" applyFill="1" applyAlignment="1">
      <alignment horizontal="center" vertical="center"/>
    </xf>
    <xf numFmtId="165" fontId="36" fillId="10" borderId="15" xfId="0" applyNumberFormat="1" applyFont="1" applyFill="1" applyBorder="1" applyAlignment="1">
      <alignment horizontal="center" vertical="top" wrapText="1"/>
    </xf>
    <xf numFmtId="164" fontId="36" fillId="10" borderId="15" xfId="0" applyFont="1" applyFill="1" applyBorder="1" applyAlignment="1">
      <alignment horizontal="center" vertical="top" wrapText="1"/>
    </xf>
    <xf numFmtId="164" fontId="36" fillId="10" borderId="15" xfId="0" applyFont="1" applyFill="1" applyBorder="1" applyAlignment="1">
      <alignment horizontal="center" vertical="top"/>
    </xf>
    <xf numFmtId="166" fontId="36" fillId="10" borderId="15" xfId="0" applyNumberFormat="1" applyFont="1" applyFill="1" applyBorder="1" applyAlignment="1">
      <alignment horizontal="center" vertical="top" wrapText="1"/>
    </xf>
    <xf numFmtId="164" fontId="36" fillId="2" borderId="0" xfId="0" applyFont="1" applyFill="1" applyAlignment="1">
      <alignment horizontal="center" vertical="top"/>
    </xf>
    <xf numFmtId="169" fontId="42" fillId="27" borderId="15" xfId="0" applyNumberFormat="1" applyFont="1" applyFill="1" applyBorder="1" applyAlignment="1">
      <alignment horizontal="center" vertical="top"/>
    </xf>
    <xf numFmtId="169" fontId="42" fillId="27" borderId="15" xfId="0" applyNumberFormat="1" applyFont="1" applyFill="1" applyBorder="1" applyAlignment="1">
      <alignment horizontal="center" vertical="top" wrapText="1"/>
    </xf>
    <xf numFmtId="168" fontId="42" fillId="27" borderId="15" xfId="0" applyNumberFormat="1" applyFont="1" applyFill="1" applyBorder="1" applyAlignment="1">
      <alignment vertical="top"/>
    </xf>
    <xf numFmtId="167" fontId="42" fillId="27" borderId="15" xfId="0" applyNumberFormat="1" applyFont="1" applyFill="1" applyBorder="1" applyAlignment="1">
      <alignment horizontal="right" vertical="top"/>
    </xf>
    <xf numFmtId="169" fontId="42" fillId="0" borderId="15" xfId="0" applyNumberFormat="1" applyFont="1" applyBorder="1" applyAlignment="1">
      <alignment horizontal="center" vertical="top"/>
    </xf>
    <xf numFmtId="169" fontId="42" fillId="0" borderId="15" xfId="0" applyNumberFormat="1" applyFont="1" applyBorder="1" applyAlignment="1">
      <alignment horizontal="justify" vertical="top" wrapText="1"/>
    </xf>
    <xf numFmtId="168" fontId="42" fillId="0" borderId="15" xfId="0" applyNumberFormat="1" applyFont="1" applyBorder="1" applyAlignment="1">
      <alignment vertical="top"/>
    </xf>
    <xf numFmtId="167" fontId="42" fillId="0" borderId="15" xfId="0" applyNumberFormat="1" applyFont="1" applyBorder="1" applyAlignment="1">
      <alignment horizontal="right" vertical="top"/>
    </xf>
    <xf numFmtId="164" fontId="42" fillId="0" borderId="15" xfId="0" applyFont="1" applyBorder="1" applyAlignment="1">
      <alignment horizontal="center" vertical="top"/>
    </xf>
    <xf numFmtId="164" fontId="59" fillId="0" borderId="15" xfId="0" applyFont="1" applyBorder="1" applyAlignment="1">
      <alignment vertical="top" wrapText="1"/>
    </xf>
    <xf numFmtId="171" fontId="36" fillId="0" borderId="15" xfId="0" applyNumberFormat="1" applyFont="1" applyBorder="1" applyAlignment="1">
      <alignment horizontal="center" vertical="top" wrapText="1"/>
    </xf>
    <xf numFmtId="169" fontId="36" fillId="0" borderId="15" xfId="0" applyNumberFormat="1" applyFont="1" applyBorder="1" applyAlignment="1">
      <alignment vertical="top" wrapText="1"/>
    </xf>
    <xf numFmtId="168" fontId="36" fillId="0" borderId="15" xfId="0" applyNumberFormat="1" applyFont="1" applyBorder="1" applyAlignment="1">
      <alignment vertical="top"/>
    </xf>
    <xf numFmtId="167" fontId="36" fillId="0" borderId="15" xfId="0" applyNumberFormat="1" applyFont="1" applyBorder="1" applyAlignment="1">
      <alignment horizontal="right" vertical="top"/>
    </xf>
    <xf numFmtId="167" fontId="36" fillId="2" borderId="15" xfId="0" applyNumberFormat="1" applyFont="1" applyFill="1" applyBorder="1" applyAlignment="1">
      <alignment vertical="top" wrapText="1"/>
    </xf>
    <xf numFmtId="169" fontId="42" fillId="0" borderId="15" xfId="0" applyNumberFormat="1" applyFont="1" applyBorder="1" applyAlignment="1">
      <alignment vertical="top" wrapText="1"/>
    </xf>
    <xf numFmtId="164" fontId="42" fillId="0" borderId="15" xfId="0" applyFont="1" applyBorder="1" applyAlignment="1">
      <alignment horizontal="center" vertical="top" wrapText="1"/>
    </xf>
    <xf numFmtId="164" fontId="42" fillId="27" borderId="15" xfId="0" applyFont="1" applyFill="1" applyBorder="1" applyAlignment="1">
      <alignment horizontal="center" vertical="top"/>
    </xf>
    <xf numFmtId="164" fontId="36" fillId="0" borderId="15" xfId="0" applyFont="1" applyBorder="1" applyAlignment="1">
      <alignment horizontal="center" vertical="top"/>
    </xf>
    <xf numFmtId="171" fontId="36" fillId="0" borderId="15" xfId="0" applyNumberFormat="1" applyFont="1" applyBorder="1" applyAlignment="1">
      <alignment horizontal="center" vertical="top"/>
    </xf>
    <xf numFmtId="167" fontId="36" fillId="2" borderId="15" xfId="0" applyNumberFormat="1" applyFont="1" applyFill="1" applyBorder="1" applyAlignment="1">
      <alignment horizontal="right" vertical="top"/>
    </xf>
    <xf numFmtId="164" fontId="42" fillId="0" borderId="15" xfId="0" applyFont="1" applyBorder="1" applyAlignment="1">
      <alignment vertical="top"/>
    </xf>
    <xf numFmtId="169" fontId="42" fillId="0" borderId="15" xfId="0" applyNumberFormat="1" applyFont="1" applyBorder="1" applyAlignment="1">
      <alignment vertical="top"/>
    </xf>
    <xf numFmtId="167" fontId="42" fillId="2" borderId="15" xfId="0" applyNumberFormat="1" applyFont="1" applyFill="1" applyBorder="1" applyAlignment="1">
      <alignment horizontal="right" vertical="top"/>
    </xf>
    <xf numFmtId="164" fontId="36" fillId="2" borderId="15" xfId="0" applyFont="1" applyFill="1" applyBorder="1" applyAlignment="1">
      <alignment horizontal="center" vertical="top"/>
    </xf>
    <xf numFmtId="171" fontId="36" fillId="2" borderId="15" xfId="0" applyNumberFormat="1" applyFont="1" applyFill="1" applyBorder="1" applyAlignment="1">
      <alignment horizontal="center" vertical="top"/>
    </xf>
    <xf numFmtId="169" fontId="36" fillId="2" borderId="15" xfId="0" applyNumberFormat="1" applyFont="1" applyFill="1" applyBorder="1" applyAlignment="1">
      <alignment horizontal="left" vertical="top" wrapText="1"/>
    </xf>
    <xf numFmtId="164" fontId="42" fillId="2" borderId="15" xfId="0" applyFont="1" applyFill="1" applyBorder="1" applyAlignment="1">
      <alignment horizontal="center" vertical="top"/>
    </xf>
    <xf numFmtId="169" fontId="42" fillId="2" borderId="15" xfId="0" applyNumberFormat="1" applyFont="1" applyFill="1" applyBorder="1" applyAlignment="1">
      <alignment horizontal="center" vertical="top"/>
    </xf>
    <xf numFmtId="169" fontId="42" fillId="2" borderId="15" xfId="0" applyNumberFormat="1" applyFont="1" applyFill="1" applyBorder="1" applyAlignment="1">
      <alignment horizontal="left" vertical="top" wrapText="1"/>
    </xf>
    <xf numFmtId="166" fontId="42" fillId="2" borderId="0" xfId="0" applyNumberFormat="1" applyFont="1" applyFill="1" applyBorder="1" applyAlignment="1">
      <alignment horizontal="right" vertical="top"/>
    </xf>
    <xf numFmtId="164" fontId="42" fillId="2" borderId="0" xfId="0" applyFont="1" applyFill="1" applyBorder="1" applyAlignment="1">
      <alignment horizontal="center" vertical="top"/>
    </xf>
    <xf numFmtId="164" fontId="42" fillId="2" borderId="0" xfId="0" applyFont="1" applyFill="1" applyBorder="1" applyAlignment="1">
      <alignment horizontal="left" vertical="top" wrapText="1"/>
    </xf>
    <xf numFmtId="166" fontId="36" fillId="2" borderId="0" xfId="0" applyNumberFormat="1" applyFont="1" applyFill="1" applyBorder="1" applyAlignment="1">
      <alignment horizontal="right" vertical="top"/>
    </xf>
    <xf numFmtId="164" fontId="36" fillId="2" borderId="0" xfId="0" applyFont="1" applyFill="1" applyBorder="1" applyAlignment="1">
      <alignment horizontal="center" vertical="top"/>
    </xf>
    <xf numFmtId="164" fontId="36" fillId="0" borderId="0" xfId="0" applyFont="1" applyAlignment="1">
      <alignment wrapText="1"/>
    </xf>
    <xf numFmtId="166" fontId="36" fillId="0" borderId="0" xfId="0" applyNumberFormat="1" applyFont="1" applyBorder="1" applyAlignment="1">
      <alignment horizontal="right" vertical="top"/>
    </xf>
    <xf numFmtId="164" fontId="36" fillId="0" borderId="15" xfId="0" applyFont="1" applyBorder="1" applyAlignment="1">
      <alignment vertical="top" wrapText="1"/>
    </xf>
    <xf numFmtId="164" fontId="42" fillId="0" borderId="15" xfId="0" applyFont="1" applyBorder="1" applyAlignment="1">
      <alignment vertical="top" wrapText="1"/>
    </xf>
    <xf numFmtId="167" fontId="42" fillId="2" borderId="15" xfId="0" applyNumberFormat="1" applyFont="1" applyFill="1" applyBorder="1" applyAlignment="1">
      <alignment vertical="top" wrapText="1"/>
    </xf>
    <xf numFmtId="167" fontId="36" fillId="0" borderId="15" xfId="0" applyNumberFormat="1" applyFont="1" applyBorder="1" applyAlignment="1">
      <alignment horizontal="right" vertical="top" wrapText="1"/>
    </xf>
    <xf numFmtId="167" fontId="42" fillId="27" borderId="15" xfId="0" applyNumberFormat="1" applyFont="1" applyFill="1" applyBorder="1" applyAlignment="1">
      <alignment horizontal="right" vertical="top" wrapText="1"/>
    </xf>
    <xf numFmtId="164" fontId="42" fillId="0" borderId="15" xfId="0" applyFont="1" applyFill="1" applyBorder="1" applyAlignment="1">
      <alignment horizontal="center" vertical="top" wrapText="1"/>
    </xf>
    <xf numFmtId="164" fontId="42" fillId="0" borderId="15" xfId="0" applyFont="1" applyFill="1" applyBorder="1" applyAlignment="1">
      <alignment horizontal="center" vertical="top"/>
    </xf>
    <xf numFmtId="167" fontId="42" fillId="0" borderId="15" xfId="0" applyNumberFormat="1" applyFont="1" applyFill="1" applyBorder="1" applyAlignment="1">
      <alignment horizontal="right" vertical="top" wrapText="1"/>
    </xf>
    <xf numFmtId="164" fontId="36" fillId="0" borderId="15" xfId="0" applyFont="1" applyFill="1" applyBorder="1" applyAlignment="1">
      <alignment horizontal="center" vertical="top"/>
    </xf>
    <xf numFmtId="167" fontId="36" fillId="0" borderId="15" xfId="0" applyNumberFormat="1" applyFont="1" applyFill="1" applyBorder="1" applyAlignment="1">
      <alignment horizontal="right" vertical="top" wrapText="1"/>
    </xf>
    <xf numFmtId="164" fontId="42" fillId="0" borderId="15" xfId="0" applyFont="1" applyBorder="1" applyAlignment="1">
      <alignment horizontal="justify" vertical="top" wrapText="1"/>
    </xf>
    <xf numFmtId="164" fontId="36" fillId="0" borderId="15" xfId="0" applyFont="1" applyBorder="1" applyAlignment="1">
      <alignment horizontal="justify" vertical="top" wrapText="1"/>
    </xf>
    <xf numFmtId="168" fontId="42" fillId="0" borderId="15" xfId="0" applyNumberFormat="1" applyFont="1" applyFill="1" applyBorder="1" applyAlignment="1">
      <alignment vertical="top"/>
    </xf>
    <xf numFmtId="167" fontId="42" fillId="0" borderId="15" xfId="0" applyNumberFormat="1" applyFont="1" applyFill="1" applyBorder="1" applyAlignment="1">
      <alignment horizontal="right" vertical="top"/>
    </xf>
    <xf numFmtId="168" fontId="36" fillId="0" borderId="15" xfId="0" applyNumberFormat="1" applyFont="1" applyFill="1" applyBorder="1" applyAlignment="1">
      <alignment vertical="top"/>
    </xf>
    <xf numFmtId="167" fontId="36" fillId="0" borderId="15" xfId="0" applyNumberFormat="1" applyFont="1" applyFill="1" applyBorder="1" applyAlignment="1">
      <alignment horizontal="right" vertical="top"/>
    </xf>
    <xf numFmtId="164" fontId="36" fillId="0" borderId="15" xfId="0" applyFont="1" applyBorder="1" applyAlignment="1">
      <alignment horizontal="center" vertical="top" wrapText="1"/>
    </xf>
    <xf numFmtId="167" fontId="36" fillId="2" borderId="0" xfId="0" applyNumberFormat="1" applyFont="1" applyFill="1" applyAlignment="1">
      <alignment vertical="top"/>
    </xf>
    <xf numFmtId="164" fontId="36" fillId="0" borderId="15" xfId="0" applyFont="1" applyBorder="1" applyAlignment="1">
      <alignment vertical="top"/>
    </xf>
    <xf numFmtId="164" fontId="42" fillId="0" borderId="19" xfId="0" applyFont="1" applyFill="1" applyBorder="1" applyAlignment="1">
      <alignment horizontal="justify" vertical="top" wrapText="1"/>
    </xf>
    <xf numFmtId="168" fontId="42" fillId="2" borderId="15" xfId="0" applyNumberFormat="1" applyFont="1" applyFill="1" applyBorder="1" applyAlignment="1">
      <alignment vertical="top"/>
    </xf>
    <xf numFmtId="167" fontId="42" fillId="0" borderId="19" xfId="0" applyNumberFormat="1" applyFont="1" applyFill="1" applyBorder="1" applyAlignment="1">
      <alignment horizontal="right" vertical="top"/>
    </xf>
    <xf numFmtId="164" fontId="36" fillId="0" borderId="19" xfId="0" applyFont="1" applyFill="1" applyBorder="1" applyAlignment="1">
      <alignment horizontal="justify" vertical="top" wrapText="1"/>
    </xf>
    <xf numFmtId="168" fontId="36" fillId="2" borderId="15" xfId="0" applyNumberFormat="1" applyFont="1" applyFill="1" applyBorder="1" applyAlignment="1">
      <alignment vertical="top"/>
    </xf>
    <xf numFmtId="167" fontId="36" fillId="0" borderId="19" xfId="0" applyNumberFormat="1" applyFont="1" applyFill="1" applyBorder="1" applyAlignment="1">
      <alignment horizontal="right" vertical="top"/>
    </xf>
    <xf numFmtId="164" fontId="42" fillId="2" borderId="19" xfId="0" applyFont="1" applyFill="1" applyBorder="1" applyAlignment="1">
      <alignment horizontal="justify" vertical="top" wrapText="1"/>
    </xf>
    <xf numFmtId="167" fontId="42" fillId="2" borderId="19" xfId="0" applyNumberFormat="1" applyFont="1" applyFill="1" applyBorder="1" applyAlignment="1">
      <alignment horizontal="right" vertical="top"/>
    </xf>
    <xf numFmtId="164" fontId="36" fillId="2" borderId="19" xfId="0" applyFont="1" applyFill="1" applyBorder="1" applyAlignment="1">
      <alignment vertical="top" wrapText="1"/>
    </xf>
    <xf numFmtId="167" fontId="36" fillId="0" borderId="19" xfId="0" applyNumberFormat="1" applyFont="1" applyBorder="1" applyAlignment="1">
      <alignment horizontal="right" vertical="top"/>
    </xf>
    <xf numFmtId="164" fontId="36" fillId="2" borderId="19" xfId="0" applyFont="1" applyFill="1" applyBorder="1" applyAlignment="1">
      <alignment horizontal="justify" vertical="top" wrapText="1"/>
    </xf>
    <xf numFmtId="164" fontId="36" fillId="2" borderId="19" xfId="0" applyFont="1" applyFill="1" applyBorder="1" applyAlignment="1">
      <alignment horizontal="left" vertical="top" wrapText="1"/>
    </xf>
    <xf numFmtId="164" fontId="36" fillId="2" borderId="15" xfId="0" applyFont="1" applyFill="1" applyBorder="1" applyAlignment="1">
      <alignment vertical="top"/>
    </xf>
    <xf numFmtId="164" fontId="36" fillId="0" borderId="19" xfId="0" applyFont="1" applyBorder="1" applyAlignment="1">
      <alignment vertical="top" wrapText="1"/>
    </xf>
    <xf numFmtId="167" fontId="36" fillId="2" borderId="19" xfId="0" applyNumberFormat="1" applyFont="1" applyFill="1" applyBorder="1" applyAlignment="1">
      <alignment horizontal="right" vertical="top"/>
    </xf>
    <xf numFmtId="167" fontId="36" fillId="2" borderId="19" xfId="0" applyNumberFormat="1" applyFont="1" applyFill="1" applyBorder="1" applyAlignment="1">
      <alignment vertical="top" wrapText="1"/>
    </xf>
    <xf numFmtId="167" fontId="42" fillId="27" borderId="19" xfId="0" applyNumberFormat="1" applyFont="1" applyFill="1" applyBorder="1" applyAlignment="1">
      <alignment horizontal="right" vertical="top"/>
    </xf>
    <xf numFmtId="164" fontId="42" fillId="0" borderId="19" xfId="0" applyFont="1" applyBorder="1" applyAlignment="1">
      <alignment horizontal="left" vertical="top" wrapText="1"/>
    </xf>
    <xf numFmtId="167" fontId="42" fillId="0" borderId="15" xfId="0" applyNumberFormat="1" applyFont="1" applyBorder="1" applyAlignment="1">
      <alignment horizontal="right" vertical="top" wrapText="1"/>
    </xf>
    <xf numFmtId="164" fontId="36" fillId="0" borderId="19" xfId="0" applyFont="1" applyBorder="1" applyAlignment="1">
      <alignment horizontal="left" vertical="top" wrapText="1"/>
    </xf>
    <xf numFmtId="167" fontId="36" fillId="0" borderId="19" xfId="0" applyNumberFormat="1" applyFont="1" applyBorder="1" applyAlignment="1">
      <alignment horizontal="right" vertical="top" wrapText="1"/>
    </xf>
    <xf numFmtId="164" fontId="42" fillId="0" borderId="19" xfId="0" applyFont="1" applyBorder="1" applyAlignment="1">
      <alignment vertical="top" wrapText="1"/>
    </xf>
    <xf numFmtId="167" fontId="42" fillId="0" borderId="19" xfId="0" applyNumberFormat="1" applyFont="1" applyBorder="1" applyAlignment="1">
      <alignment horizontal="right" vertical="top"/>
    </xf>
    <xf numFmtId="164" fontId="36" fillId="0" borderId="15" xfId="0" applyFont="1" applyBorder="1" applyAlignment="1">
      <alignment/>
    </xf>
    <xf numFmtId="164" fontId="60" fillId="0" borderId="15" xfId="0" applyFont="1" applyBorder="1" applyAlignment="1">
      <alignment horizontal="center" vertical="top"/>
    </xf>
    <xf numFmtId="164" fontId="51" fillId="0" borderId="15" xfId="0" applyFont="1" applyBorder="1" applyAlignment="1">
      <alignment horizontal="center" vertical="top"/>
    </xf>
    <xf numFmtId="166" fontId="36" fillId="2" borderId="0" xfId="0" applyNumberFormat="1" applyFont="1" applyFill="1" applyBorder="1" applyAlignment="1">
      <alignment vertical="top" wrapText="1"/>
    </xf>
    <xf numFmtId="164" fontId="36" fillId="2" borderId="0" xfId="0" applyFont="1" applyFill="1" applyBorder="1" applyAlignment="1">
      <alignment vertical="top" wrapText="1"/>
    </xf>
    <xf numFmtId="164" fontId="42" fillId="0" borderId="0" xfId="0" applyFont="1" applyBorder="1" applyAlignment="1">
      <alignment horizontal="center" vertical="top"/>
    </xf>
    <xf numFmtId="164" fontId="42" fillId="0" borderId="0" xfId="0" applyFont="1" applyBorder="1" applyAlignment="1">
      <alignment vertical="top" wrapText="1"/>
    </xf>
    <xf numFmtId="166" fontId="42" fillId="0" borderId="0" xfId="0" applyNumberFormat="1" applyFont="1" applyBorder="1" applyAlignment="1">
      <alignment horizontal="right" vertical="top"/>
    </xf>
    <xf numFmtId="164" fontId="36" fillId="0" borderId="0" xfId="0" applyFont="1" applyBorder="1" applyAlignment="1">
      <alignment horizontal="center" vertical="top"/>
    </xf>
    <xf numFmtId="167" fontId="36" fillId="2" borderId="15" xfId="0" applyNumberFormat="1" applyFont="1" applyFill="1" applyBorder="1" applyAlignment="1">
      <alignment horizontal="center" vertical="top" wrapText="1"/>
    </xf>
    <xf numFmtId="167" fontId="36" fillId="2" borderId="15" xfId="0" applyNumberFormat="1" applyFont="1" applyFill="1" applyBorder="1" applyAlignment="1">
      <alignment horizontal="right" vertical="top" wrapText="1"/>
    </xf>
    <xf numFmtId="166" fontId="36" fillId="2" borderId="0" xfId="0" applyNumberFormat="1" applyFont="1" applyFill="1" applyBorder="1" applyAlignment="1">
      <alignment horizontal="center" vertical="top" wrapText="1"/>
    </xf>
    <xf numFmtId="166" fontId="36" fillId="2" borderId="0" xfId="0" applyNumberFormat="1" applyFont="1" applyFill="1" applyBorder="1" applyAlignment="1">
      <alignment horizontal="right" vertical="top" wrapText="1"/>
    </xf>
    <xf numFmtId="164" fontId="36" fillId="2" borderId="0" xfId="0" applyFont="1" applyFill="1" applyBorder="1" applyAlignment="1">
      <alignment horizontal="center" vertical="top" wrapText="1"/>
    </xf>
    <xf numFmtId="164" fontId="36" fillId="0" borderId="0" xfId="0" applyFont="1" applyBorder="1" applyAlignment="1">
      <alignment vertical="top" wrapText="1"/>
    </xf>
    <xf numFmtId="164" fontId="36" fillId="0" borderId="16" xfId="0" applyFont="1" applyBorder="1" applyAlignment="1">
      <alignment horizontal="center" vertical="top"/>
    </xf>
    <xf numFmtId="164" fontId="36" fillId="0" borderId="16" xfId="0" applyFont="1" applyBorder="1" applyAlignment="1">
      <alignment vertical="top" wrapText="1"/>
    </xf>
    <xf numFmtId="168" fontId="36" fillId="0" borderId="16" xfId="0" applyNumberFormat="1" applyFont="1" applyBorder="1" applyAlignment="1">
      <alignment vertical="top"/>
    </xf>
    <xf numFmtId="167" fontId="36" fillId="0" borderId="16" xfId="0" applyNumberFormat="1" applyFont="1" applyBorder="1" applyAlignment="1">
      <alignment horizontal="right" vertical="top"/>
    </xf>
    <xf numFmtId="167" fontId="36" fillId="2" borderId="16" xfId="0" applyNumberFormat="1" applyFont="1" applyFill="1" applyBorder="1" applyAlignment="1">
      <alignment vertical="top" wrapText="1"/>
    </xf>
    <xf numFmtId="167" fontId="36" fillId="2" borderId="16" xfId="0" applyNumberFormat="1" applyFont="1" applyFill="1" applyBorder="1" applyAlignment="1">
      <alignment horizontal="center" vertical="top" wrapText="1"/>
    </xf>
    <xf numFmtId="164" fontId="42" fillId="10" borderId="17" xfId="0" applyFont="1" applyFill="1" applyBorder="1" applyAlignment="1">
      <alignment horizontal="right" vertical="top"/>
    </xf>
    <xf numFmtId="168" fontId="42" fillId="5" borderId="17" xfId="0" applyNumberFormat="1" applyFont="1" applyFill="1" applyBorder="1" applyAlignment="1">
      <alignment vertical="top"/>
    </xf>
    <xf numFmtId="167" fontId="42" fillId="5" borderId="17" xfId="0" applyNumberFormat="1" applyFont="1" applyFill="1" applyBorder="1" applyAlignment="1">
      <alignment horizontal="right" vertical="top"/>
    </xf>
    <xf numFmtId="170" fontId="36" fillId="2" borderId="0" xfId="0" applyNumberFormat="1" applyFont="1" applyFill="1" applyAlignment="1">
      <alignment vertical="top"/>
    </xf>
    <xf numFmtId="169" fontId="36" fillId="2" borderId="0" xfId="0" applyNumberFormat="1" applyFont="1" applyFill="1" applyAlignment="1">
      <alignment vertical="top"/>
    </xf>
    <xf numFmtId="166" fontId="36" fillId="2" borderId="0" xfId="0" applyNumberFormat="1" applyFont="1" applyFill="1" applyAlignment="1">
      <alignment vertical="top"/>
    </xf>
    <xf numFmtId="168" fontId="36" fillId="2" borderId="0" xfId="0" applyNumberFormat="1" applyFont="1" applyFill="1" applyAlignment="1">
      <alignment vertical="top"/>
    </xf>
    <xf numFmtId="169" fontId="42" fillId="2" borderId="0" xfId="0" applyNumberFormat="1" applyFont="1" applyFill="1" applyAlignment="1">
      <alignment vertical="top"/>
    </xf>
    <xf numFmtId="164" fontId="37" fillId="0" borderId="0" xfId="0" applyFont="1" applyAlignment="1">
      <alignment vertical="center"/>
    </xf>
    <xf numFmtId="166" fontId="37" fillId="0" borderId="0" xfId="0" applyNumberFormat="1" applyFont="1" applyAlignment="1">
      <alignment vertical="center"/>
    </xf>
    <xf numFmtId="164" fontId="37" fillId="0" borderId="0" xfId="0" applyFont="1" applyBorder="1" applyAlignment="1">
      <alignment horizontal="right" vertical="center"/>
    </xf>
    <xf numFmtId="164" fontId="38" fillId="0" borderId="0" xfId="0" applyFont="1" applyBorder="1" applyAlignment="1">
      <alignment horizontal="center" vertical="center" wrapText="1"/>
    </xf>
    <xf numFmtId="166" fontId="61" fillId="0" borderId="14" xfId="0" applyNumberFormat="1" applyFont="1" applyBorder="1" applyAlignment="1">
      <alignment horizontal="right"/>
    </xf>
    <xf numFmtId="164" fontId="62" fillId="10" borderId="15" xfId="0" applyFont="1" applyFill="1" applyBorder="1" applyAlignment="1">
      <alignment horizontal="center" vertical="center"/>
    </xf>
    <xf numFmtId="164" fontId="62" fillId="10" borderId="19" xfId="0" applyFont="1" applyFill="1" applyBorder="1" applyAlignment="1">
      <alignment horizontal="center" vertical="center" wrapText="1"/>
    </xf>
    <xf numFmtId="164" fontId="62" fillId="10" borderId="15" xfId="0" applyFont="1" applyFill="1" applyBorder="1" applyAlignment="1">
      <alignment horizontal="center" vertical="center"/>
    </xf>
    <xf numFmtId="166" fontId="62" fillId="10" borderId="15" xfId="0" applyNumberFormat="1" applyFont="1" applyFill="1" applyBorder="1" applyAlignment="1">
      <alignment horizontal="center" vertical="center" wrapText="1"/>
    </xf>
    <xf numFmtId="166" fontId="62" fillId="10" borderId="15" xfId="0" applyNumberFormat="1" applyFont="1" applyFill="1" applyBorder="1" applyAlignment="1">
      <alignment horizontal="left" vertical="center" wrapText="1"/>
    </xf>
    <xf numFmtId="164" fontId="37" fillId="2" borderId="0" xfId="0" applyFont="1" applyFill="1" applyAlignment="1">
      <alignment horizontal="center" vertical="center"/>
    </xf>
    <xf numFmtId="166" fontId="45" fillId="10" borderId="19" xfId="0" applyNumberFormat="1" applyFont="1" applyFill="1" applyBorder="1" applyAlignment="1">
      <alignment horizontal="center" vertical="center"/>
    </xf>
    <xf numFmtId="164" fontId="37" fillId="10" borderId="15" xfId="0" applyFont="1" applyFill="1" applyBorder="1" applyAlignment="1">
      <alignment horizontal="center"/>
    </xf>
    <xf numFmtId="166" fontId="45" fillId="10" borderId="15" xfId="0" applyNumberFormat="1" applyFont="1" applyFill="1" applyBorder="1" applyAlignment="1">
      <alignment horizontal="center" vertical="center"/>
    </xf>
    <xf numFmtId="165" fontId="47" fillId="27" borderId="15" xfId="0" applyNumberFormat="1" applyFont="1" applyFill="1" applyBorder="1" applyAlignment="1">
      <alignment horizontal="center" vertical="center"/>
    </xf>
    <xf numFmtId="164" fontId="47" fillId="27" borderId="15" xfId="0" applyFont="1" applyFill="1" applyBorder="1" applyAlignment="1">
      <alignment horizontal="center" vertical="center"/>
    </xf>
    <xf numFmtId="166" fontId="47" fillId="27" borderId="19" xfId="0" applyNumberFormat="1" applyFont="1" applyFill="1" applyBorder="1" applyAlignment="1">
      <alignment horizontal="center" vertical="center"/>
    </xf>
    <xf numFmtId="168" fontId="47" fillId="27" borderId="15" xfId="0" applyNumberFormat="1" applyFont="1" applyFill="1" applyBorder="1" applyAlignment="1">
      <alignment vertical="top"/>
    </xf>
    <xf numFmtId="167" fontId="47" fillId="27" borderId="15" xfId="0" applyNumberFormat="1" applyFont="1" applyFill="1" applyBorder="1" applyAlignment="1">
      <alignment horizontal="right" vertical="top"/>
    </xf>
    <xf numFmtId="164" fontId="47" fillId="0" borderId="0" xfId="0" applyFont="1" applyAlignment="1">
      <alignment/>
    </xf>
    <xf numFmtId="164" fontId="63" fillId="0" borderId="0" xfId="0" applyFont="1" applyAlignment="1">
      <alignment/>
    </xf>
    <xf numFmtId="165" fontId="45" fillId="0" borderId="15" xfId="0" applyNumberFormat="1" applyFont="1" applyBorder="1" applyAlignment="1">
      <alignment horizontal="center" vertical="center"/>
    </xf>
    <xf numFmtId="165" fontId="47" fillId="0" borderId="15" xfId="0" applyNumberFormat="1" applyFont="1" applyBorder="1" applyAlignment="1">
      <alignment horizontal="center" vertical="center"/>
    </xf>
    <xf numFmtId="164" fontId="47" fillId="0" borderId="15" xfId="0" applyFont="1" applyBorder="1" applyAlignment="1">
      <alignment horizontal="center" vertical="center"/>
    </xf>
    <xf numFmtId="166" fontId="47" fillId="0" borderId="19" xfId="0" applyNumberFormat="1" applyFont="1" applyBorder="1" applyAlignment="1">
      <alignment horizontal="justify" vertical="center"/>
    </xf>
    <xf numFmtId="168" fontId="47" fillId="0" borderId="15" xfId="0" applyNumberFormat="1" applyFont="1" applyBorder="1" applyAlignment="1">
      <alignment vertical="top"/>
    </xf>
    <xf numFmtId="167" fontId="47" fillId="0" borderId="15" xfId="0" applyNumberFormat="1" applyFont="1" applyBorder="1" applyAlignment="1">
      <alignment horizontal="right" vertical="top"/>
    </xf>
    <xf numFmtId="164" fontId="45" fillId="0" borderId="15" xfId="0" applyFont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/>
    </xf>
    <xf numFmtId="166" fontId="37" fillId="0" borderId="19" xfId="0" applyNumberFormat="1" applyFont="1" applyBorder="1" applyAlignment="1">
      <alignment horizontal="justify" vertical="center"/>
    </xf>
    <xf numFmtId="168" fontId="37" fillId="0" borderId="15" xfId="0" applyNumberFormat="1" applyFont="1" applyBorder="1" applyAlignment="1">
      <alignment vertical="top"/>
    </xf>
    <xf numFmtId="167" fontId="37" fillId="0" borderId="15" xfId="0" applyNumberFormat="1" applyFont="1" applyBorder="1" applyAlignment="1">
      <alignment horizontal="right" vertical="top"/>
    </xf>
    <xf numFmtId="164" fontId="55" fillId="0" borderId="15" xfId="0" applyFont="1" applyBorder="1" applyAlignment="1">
      <alignment horizontal="center" vertical="center"/>
    </xf>
    <xf numFmtId="164" fontId="47" fillId="27" borderId="15" xfId="0" applyFont="1" applyFill="1" applyBorder="1" applyAlignment="1">
      <alignment horizontal="center" vertical="top"/>
    </xf>
    <xf numFmtId="164" fontId="47" fillId="27" borderId="19" xfId="0" applyFont="1" applyFill="1" applyBorder="1" applyAlignment="1">
      <alignment horizontal="center" vertical="top" wrapText="1"/>
    </xf>
    <xf numFmtId="167" fontId="47" fillId="27" borderId="15" xfId="0" applyNumberFormat="1" applyFont="1" applyFill="1" applyBorder="1" applyAlignment="1">
      <alignment horizontal="right" vertical="top" wrapText="1"/>
    </xf>
    <xf numFmtId="164" fontId="47" fillId="0" borderId="15" xfId="0" applyFont="1" applyBorder="1" applyAlignment="1">
      <alignment horizontal="center" vertical="top"/>
    </xf>
    <xf numFmtId="164" fontId="47" fillId="0" borderId="15" xfId="0" applyFont="1" applyBorder="1" applyAlignment="1">
      <alignment horizontal="center" vertical="top"/>
    </xf>
    <xf numFmtId="164" fontId="47" fillId="0" borderId="19" xfId="0" applyFont="1" applyBorder="1" applyAlignment="1">
      <alignment horizontal="left" vertical="top" wrapText="1"/>
    </xf>
    <xf numFmtId="164" fontId="37" fillId="0" borderId="15" xfId="0" applyFont="1" applyBorder="1" applyAlignment="1">
      <alignment horizontal="center" vertical="top"/>
    </xf>
    <xf numFmtId="164" fontId="37" fillId="0" borderId="19" xfId="0" applyFont="1" applyBorder="1" applyAlignment="1">
      <alignment horizontal="left" vertical="top" wrapText="1"/>
    </xf>
    <xf numFmtId="167" fontId="37" fillId="0" borderId="15" xfId="0" applyNumberFormat="1" applyFont="1" applyBorder="1" applyAlignment="1">
      <alignment horizontal="right" vertical="top" wrapText="1"/>
    </xf>
    <xf numFmtId="167" fontId="37" fillId="0" borderId="15" xfId="0" applyNumberFormat="1" applyFont="1" applyBorder="1" applyAlignment="1">
      <alignment horizontal="right" vertical="top"/>
    </xf>
    <xf numFmtId="164" fontId="47" fillId="27" borderId="15" xfId="0" applyFont="1" applyFill="1" applyBorder="1" applyAlignment="1">
      <alignment horizontal="center" vertical="top" wrapText="1"/>
    </xf>
    <xf numFmtId="164" fontId="47" fillId="27" borderId="19" xfId="0" applyFont="1" applyFill="1" applyBorder="1" applyAlignment="1">
      <alignment horizontal="center" vertical="top" wrapText="1"/>
    </xf>
    <xf numFmtId="167" fontId="47" fillId="27" borderId="15" xfId="0" applyNumberFormat="1" applyFont="1" applyFill="1" applyBorder="1" applyAlignment="1">
      <alignment horizontal="right" vertical="top" wrapText="1"/>
    </xf>
    <xf numFmtId="164" fontId="47" fillId="0" borderId="19" xfId="0" applyFont="1" applyBorder="1" applyAlignment="1">
      <alignment horizontal="left" vertical="top" wrapText="1"/>
    </xf>
    <xf numFmtId="167" fontId="47" fillId="0" borderId="15" xfId="0" applyNumberFormat="1" applyFont="1" applyBorder="1" applyAlignment="1">
      <alignment horizontal="right" vertical="top" wrapText="1"/>
    </xf>
    <xf numFmtId="167" fontId="47" fillId="0" borderId="15" xfId="0" applyNumberFormat="1" applyFont="1" applyBorder="1" applyAlignment="1">
      <alignment horizontal="right" vertical="top"/>
    </xf>
    <xf numFmtId="164" fontId="47" fillId="27" borderId="0" xfId="0" applyFont="1" applyFill="1" applyAlignment="1">
      <alignment/>
    </xf>
    <xf numFmtId="167" fontId="47" fillId="0" borderId="15" xfId="0" applyNumberFormat="1" applyFont="1" applyBorder="1" applyAlignment="1">
      <alignment horizontal="right" vertical="top" wrapText="1"/>
    </xf>
    <xf numFmtId="164" fontId="37" fillId="0" borderId="19" xfId="0" applyFont="1" applyBorder="1" applyAlignment="1">
      <alignment vertical="top" wrapText="1"/>
    </xf>
    <xf numFmtId="167" fontId="37" fillId="2" borderId="15" xfId="0" applyNumberFormat="1" applyFont="1" applyFill="1" applyBorder="1" applyAlignment="1">
      <alignment horizontal="right" vertical="top" wrapText="1"/>
    </xf>
    <xf numFmtId="167" fontId="47" fillId="27" borderId="15" xfId="0" applyNumberFormat="1" applyFont="1" applyFill="1" applyBorder="1" applyAlignment="1">
      <alignment horizontal="right" vertical="top"/>
    </xf>
    <xf numFmtId="164" fontId="37" fillId="0" borderId="15" xfId="0" applyFont="1" applyBorder="1" applyAlignment="1">
      <alignment vertical="top"/>
    </xf>
    <xf numFmtId="164" fontId="47" fillId="0" borderId="15" xfId="0" applyFont="1" applyBorder="1" applyAlignment="1">
      <alignment vertical="top"/>
    </xf>
    <xf numFmtId="164" fontId="37" fillId="0" borderId="15" xfId="0" applyFont="1" applyBorder="1" applyAlignment="1">
      <alignment horizontal="center" vertical="top"/>
    </xf>
    <xf numFmtId="164" fontId="37" fillId="0" borderId="19" xfId="0" applyFont="1" applyBorder="1" applyAlignment="1">
      <alignment horizontal="left" vertical="top" wrapText="1"/>
    </xf>
    <xf numFmtId="168" fontId="37" fillId="0" borderId="15" xfId="0" applyNumberFormat="1" applyFont="1" applyBorder="1" applyAlignment="1">
      <alignment vertical="top"/>
    </xf>
    <xf numFmtId="167" fontId="37" fillId="0" borderId="15" xfId="0" applyNumberFormat="1" applyFont="1" applyBorder="1" applyAlignment="1">
      <alignment horizontal="right" vertical="top" wrapText="1"/>
    </xf>
    <xf numFmtId="164" fontId="46" fillId="0" borderId="19" xfId="0" applyFont="1" applyBorder="1" applyAlignment="1">
      <alignment horizontal="left" vertical="top" wrapText="1"/>
    </xf>
    <xf numFmtId="164" fontId="47" fillId="2" borderId="15" xfId="0" applyFont="1" applyFill="1" applyBorder="1" applyAlignment="1">
      <alignment horizontal="center" vertical="top"/>
    </xf>
    <xf numFmtId="164" fontId="47" fillId="2" borderId="19" xfId="0" applyFont="1" applyFill="1" applyBorder="1" applyAlignment="1">
      <alignment horizontal="left" vertical="top" wrapText="1"/>
    </xf>
    <xf numFmtId="167" fontId="47" fillId="2" borderId="15" xfId="0" applyNumberFormat="1" applyFont="1" applyFill="1" applyBorder="1" applyAlignment="1">
      <alignment horizontal="right" vertical="top" wrapText="1"/>
    </xf>
    <xf numFmtId="167" fontId="47" fillId="2" borderId="15" xfId="0" applyNumberFormat="1" applyFont="1" applyFill="1" applyBorder="1" applyAlignment="1">
      <alignment horizontal="right" vertical="top"/>
    </xf>
    <xf numFmtId="164" fontId="37" fillId="2" borderId="15" xfId="0" applyFont="1" applyFill="1" applyBorder="1" applyAlignment="1">
      <alignment horizontal="center" vertical="top"/>
    </xf>
    <xf numFmtId="164" fontId="37" fillId="2" borderId="19" xfId="0" applyFont="1" applyFill="1" applyBorder="1" applyAlignment="1">
      <alignment horizontal="left" vertical="top" wrapText="1"/>
    </xf>
    <xf numFmtId="167" fontId="37" fillId="2" borderId="15" xfId="0" applyNumberFormat="1" applyFont="1" applyFill="1" applyBorder="1" applyAlignment="1">
      <alignment horizontal="right" vertical="top" wrapText="1"/>
    </xf>
    <xf numFmtId="167" fontId="37" fillId="2" borderId="15" xfId="0" applyNumberFormat="1" applyFont="1" applyFill="1" applyBorder="1" applyAlignment="1">
      <alignment horizontal="right" vertical="top"/>
    </xf>
    <xf numFmtId="164" fontId="37" fillId="2" borderId="15" xfId="0" applyFont="1" applyFill="1" applyBorder="1" applyAlignment="1">
      <alignment horizontal="center" vertical="top"/>
    </xf>
    <xf numFmtId="164" fontId="37" fillId="2" borderId="19" xfId="0" applyFont="1" applyFill="1" applyBorder="1" applyAlignment="1">
      <alignment horizontal="left" vertical="top" wrapText="1"/>
    </xf>
    <xf numFmtId="167" fontId="37" fillId="2" borderId="15" xfId="0" applyNumberFormat="1" applyFont="1" applyFill="1" applyBorder="1" applyAlignment="1">
      <alignment horizontal="right" vertical="top"/>
    </xf>
    <xf numFmtId="164" fontId="44" fillId="2" borderId="19" xfId="0" applyFont="1" applyFill="1" applyBorder="1" applyAlignment="1">
      <alignment horizontal="left" vertical="top" wrapText="1"/>
    </xf>
    <xf numFmtId="164" fontId="37" fillId="2" borderId="16" xfId="0" applyFont="1" applyFill="1" applyBorder="1" applyAlignment="1">
      <alignment horizontal="center" vertical="top"/>
    </xf>
    <xf numFmtId="164" fontId="37" fillId="2" borderId="20" xfId="0" applyFont="1" applyFill="1" applyBorder="1" applyAlignment="1">
      <alignment horizontal="left" vertical="top" wrapText="1"/>
    </xf>
    <xf numFmtId="167" fontId="37" fillId="2" borderId="16" xfId="0" applyNumberFormat="1" applyFont="1" applyFill="1" applyBorder="1" applyAlignment="1">
      <alignment horizontal="right" vertical="top" wrapText="1"/>
    </xf>
    <xf numFmtId="167" fontId="37" fillId="0" borderId="16" xfId="0" applyNumberFormat="1" applyFont="1" applyBorder="1" applyAlignment="1">
      <alignment horizontal="right" vertical="top"/>
    </xf>
    <xf numFmtId="164" fontId="37" fillId="0" borderId="20" xfId="0" applyFont="1" applyBorder="1" applyAlignment="1">
      <alignment horizontal="left" vertical="top" wrapText="1"/>
    </xf>
    <xf numFmtId="168" fontId="37" fillId="0" borderId="16" xfId="0" applyNumberFormat="1" applyFont="1" applyBorder="1" applyAlignment="1">
      <alignment vertical="top"/>
    </xf>
    <xf numFmtId="164" fontId="47" fillId="10" borderId="17" xfId="0" applyFont="1" applyFill="1" applyBorder="1" applyAlignment="1">
      <alignment horizontal="right" vertical="top"/>
    </xf>
    <xf numFmtId="168" fontId="47" fillId="5" borderId="17" xfId="0" applyNumberFormat="1" applyFont="1" applyFill="1" applyBorder="1" applyAlignment="1">
      <alignment vertical="top"/>
    </xf>
    <xf numFmtId="167" fontId="47" fillId="5" borderId="17" xfId="0" applyNumberFormat="1" applyFont="1" applyFill="1" applyBorder="1" applyAlignment="1">
      <alignment horizontal="right" vertical="top"/>
    </xf>
    <xf numFmtId="166" fontId="37" fillId="0" borderId="0" xfId="0" applyNumberFormat="1" applyFont="1" applyAlignment="1">
      <alignment vertical="top"/>
    </xf>
    <xf numFmtId="164" fontId="37" fillId="0" borderId="0" xfId="0" applyFont="1" applyAlignment="1">
      <alignment vertical="top"/>
    </xf>
    <xf numFmtId="164" fontId="39" fillId="0" borderId="0" xfId="0" applyFont="1" applyBorder="1" applyAlignment="1">
      <alignment horizontal="center" vertical="center" wrapText="1"/>
    </xf>
    <xf numFmtId="166" fontId="61" fillId="0" borderId="14" xfId="0" applyNumberFormat="1" applyFont="1" applyBorder="1" applyAlignment="1">
      <alignment horizontal="right"/>
    </xf>
    <xf numFmtId="164" fontId="46" fillId="10" borderId="15" xfId="0" applyFont="1" applyFill="1" applyBorder="1" applyAlignment="1">
      <alignment horizontal="center" vertical="center"/>
    </xf>
    <xf numFmtId="164" fontId="46" fillId="10" borderId="19" xfId="0" applyFont="1" applyFill="1" applyBorder="1" applyAlignment="1">
      <alignment horizontal="center" vertical="center" wrapText="1"/>
    </xf>
    <xf numFmtId="166" fontId="46" fillId="10" borderId="15" xfId="0" applyNumberFormat="1" applyFont="1" applyFill="1" applyBorder="1" applyAlignment="1">
      <alignment horizontal="center" vertical="center" wrapText="1"/>
    </xf>
    <xf numFmtId="166" fontId="46" fillId="10" borderId="15" xfId="0" applyNumberFormat="1" applyFont="1" applyFill="1" applyBorder="1" applyAlignment="1">
      <alignment horizontal="left" vertical="center" wrapText="1"/>
    </xf>
    <xf numFmtId="164" fontId="44" fillId="10" borderId="15" xfId="0" applyFont="1" applyFill="1" applyBorder="1" applyAlignment="1">
      <alignment horizontal="center" vertical="center"/>
    </xf>
    <xf numFmtId="166" fontId="44" fillId="10" borderId="19" xfId="0" applyNumberFormat="1" applyFont="1" applyFill="1" applyBorder="1" applyAlignment="1">
      <alignment horizontal="center" vertical="center"/>
    </xf>
    <xf numFmtId="164" fontId="44" fillId="10" borderId="15" xfId="0" applyFont="1" applyFill="1" applyBorder="1" applyAlignment="1">
      <alignment horizontal="center"/>
    </xf>
    <xf numFmtId="166" fontId="44" fillId="10" borderId="15" xfId="0" applyNumberFormat="1" applyFont="1" applyFill="1" applyBorder="1" applyAlignment="1">
      <alignment horizontal="center" vertical="center"/>
    </xf>
    <xf numFmtId="164" fontId="46" fillId="27" borderId="15" xfId="0" applyFont="1" applyFill="1" applyBorder="1" applyAlignment="1">
      <alignment horizontal="center" vertical="center"/>
    </xf>
    <xf numFmtId="166" fontId="46" fillId="27" borderId="15" xfId="0" applyNumberFormat="1" applyFont="1" applyFill="1" applyBorder="1" applyAlignment="1">
      <alignment horizontal="center" vertical="center"/>
    </xf>
    <xf numFmtId="164" fontId="54" fillId="0" borderId="0" xfId="0" applyFont="1" applyAlignment="1">
      <alignment/>
    </xf>
    <xf numFmtId="164" fontId="44" fillId="0" borderId="15" xfId="0" applyFont="1" applyBorder="1" applyAlignment="1">
      <alignment horizontal="center" vertical="center"/>
    </xf>
    <xf numFmtId="164" fontId="46" fillId="0" borderId="15" xfId="0" applyFont="1" applyBorder="1" applyAlignment="1">
      <alignment horizontal="center" vertical="center"/>
    </xf>
    <xf numFmtId="166" fontId="46" fillId="0" borderId="15" xfId="0" applyNumberFormat="1" applyFont="1" applyBorder="1" applyAlignment="1">
      <alignment horizontal="justify" vertical="center"/>
    </xf>
    <xf numFmtId="166" fontId="44" fillId="0" borderId="15" xfId="0" applyNumberFormat="1" applyFont="1" applyBorder="1" applyAlignment="1">
      <alignment horizontal="justify" vertical="center"/>
    </xf>
    <xf numFmtId="164" fontId="46" fillId="27" borderId="16" xfId="0" applyFont="1" applyFill="1" applyBorder="1" applyAlignment="1">
      <alignment horizontal="center" vertical="center"/>
    </xf>
    <xf numFmtId="164" fontId="46" fillId="27" borderId="15" xfId="0" applyFont="1" applyFill="1" applyBorder="1" applyAlignment="1">
      <alignment horizontal="center" vertical="center"/>
    </xf>
    <xf numFmtId="166" fontId="46" fillId="27" borderId="15" xfId="0" applyNumberFormat="1" applyFont="1" applyFill="1" applyBorder="1" applyAlignment="1">
      <alignment horizontal="center" vertical="center"/>
    </xf>
    <xf numFmtId="167" fontId="46" fillId="27" borderId="15" xfId="0" applyNumberFormat="1" applyFont="1" applyFill="1" applyBorder="1" applyAlignment="1">
      <alignment horizontal="right" vertical="center"/>
    </xf>
    <xf numFmtId="164" fontId="44" fillId="0" borderId="16" xfId="0" applyFont="1" applyBorder="1" applyAlignment="1">
      <alignment horizontal="center" vertical="center"/>
    </xf>
    <xf numFmtId="164" fontId="46" fillId="0" borderId="15" xfId="0" applyFont="1" applyBorder="1" applyAlignment="1">
      <alignment horizontal="center" vertical="center"/>
    </xf>
    <xf numFmtId="166" fontId="46" fillId="0" borderId="15" xfId="0" applyNumberFormat="1" applyFont="1" applyBorder="1" applyAlignment="1">
      <alignment horizontal="justify" vertical="center"/>
    </xf>
    <xf numFmtId="164" fontId="44" fillId="2" borderId="15" xfId="0" applyFont="1" applyFill="1" applyBorder="1" applyAlignment="1">
      <alignment horizontal="left" vertical="top" wrapText="1"/>
    </xf>
    <xf numFmtId="164" fontId="37" fillId="0" borderId="15" xfId="0" applyFont="1" applyBorder="1" applyAlignment="1">
      <alignment horizontal="left" vertical="top" wrapText="1"/>
    </xf>
    <xf numFmtId="164" fontId="46" fillId="10" borderId="21" xfId="0" applyFont="1" applyFill="1" applyBorder="1" applyAlignment="1">
      <alignment horizontal="right" vertical="top"/>
    </xf>
    <xf numFmtId="168" fontId="47" fillId="5" borderId="15" xfId="0" applyNumberFormat="1" applyFont="1" applyFill="1" applyBorder="1" applyAlignment="1">
      <alignment vertical="top"/>
    </xf>
    <xf numFmtId="165" fontId="44" fillId="2" borderId="0" xfId="0" applyNumberFormat="1" applyFont="1" applyFill="1" applyAlignment="1">
      <alignment vertical="top"/>
    </xf>
    <xf numFmtId="164" fontId="44" fillId="2" borderId="0" xfId="0" applyFont="1" applyFill="1" applyAlignment="1">
      <alignment vertical="top"/>
    </xf>
    <xf numFmtId="164" fontId="44" fillId="2" borderId="0" xfId="0" applyFont="1" applyFill="1" applyAlignment="1">
      <alignment horizontal="left" vertical="top"/>
    </xf>
    <xf numFmtId="164" fontId="37" fillId="0" borderId="0" xfId="0" applyFont="1" applyBorder="1" applyAlignment="1">
      <alignment horizontal="left" vertical="center"/>
    </xf>
    <xf numFmtId="164" fontId="44" fillId="2" borderId="0" xfId="0" applyFont="1" applyFill="1" applyBorder="1" applyAlignment="1">
      <alignment vertical="top"/>
    </xf>
    <xf numFmtId="164" fontId="39" fillId="0" borderId="0" xfId="0" applyFont="1" applyBorder="1" applyAlignment="1">
      <alignment horizontal="center" vertical="center"/>
    </xf>
    <xf numFmtId="164" fontId="46" fillId="2" borderId="0" xfId="0" applyFont="1" applyFill="1" applyAlignment="1">
      <alignment vertical="top"/>
    </xf>
    <xf numFmtId="165" fontId="38" fillId="2" borderId="0" xfId="0" applyNumberFormat="1" applyFont="1" applyFill="1" applyBorder="1" applyAlignment="1">
      <alignment horizontal="left" vertical="top" wrapText="1"/>
    </xf>
    <xf numFmtId="164" fontId="44" fillId="2" borderId="14" xfId="0" applyFont="1" applyFill="1" applyBorder="1" applyAlignment="1">
      <alignment vertical="top"/>
    </xf>
    <xf numFmtId="164" fontId="41" fillId="2" borderId="0" xfId="0" applyFont="1" applyFill="1" applyAlignment="1">
      <alignment horizontal="right" vertical="top"/>
    </xf>
    <xf numFmtId="164" fontId="47" fillId="10" borderId="19" xfId="0" applyFont="1" applyFill="1" applyBorder="1" applyAlignment="1">
      <alignment horizontal="center" vertical="center" wrapText="1"/>
    </xf>
    <xf numFmtId="166" fontId="47" fillId="10" borderId="15" xfId="0" applyNumberFormat="1" applyFont="1" applyFill="1" applyBorder="1" applyAlignment="1">
      <alignment horizontal="center" vertical="center" wrapText="1"/>
    </xf>
    <xf numFmtId="166" fontId="47" fillId="10" borderId="22" xfId="0" applyNumberFormat="1" applyFont="1" applyFill="1" applyBorder="1" applyAlignment="1">
      <alignment horizontal="center" vertical="center" wrapText="1"/>
    </xf>
    <xf numFmtId="166" fontId="47" fillId="10" borderId="23" xfId="0" applyNumberFormat="1" applyFont="1" applyFill="1" applyBorder="1" applyAlignment="1">
      <alignment horizontal="center" vertical="center" wrapText="1"/>
    </xf>
    <xf numFmtId="164" fontId="46" fillId="2" borderId="0" xfId="0" applyFont="1" applyFill="1" applyAlignment="1">
      <alignment horizontal="center" vertical="center"/>
    </xf>
    <xf numFmtId="164" fontId="64" fillId="2" borderId="0" xfId="0" applyFont="1" applyFill="1" applyAlignment="1">
      <alignment horizontal="center" vertical="center"/>
    </xf>
    <xf numFmtId="165" fontId="44" fillId="10" borderId="15" xfId="0" applyNumberFormat="1" applyFont="1" applyFill="1" applyBorder="1" applyAlignment="1">
      <alignment horizontal="center" vertical="top" wrapText="1"/>
    </xf>
    <xf numFmtId="164" fontId="44" fillId="10" borderId="15" xfId="0" applyFont="1" applyFill="1" applyBorder="1" applyAlignment="1">
      <alignment horizontal="center" vertical="top" wrapText="1"/>
    </xf>
    <xf numFmtId="164" fontId="45" fillId="10" borderId="19" xfId="0" applyFont="1" applyFill="1" applyBorder="1" applyAlignment="1">
      <alignment horizontal="center" vertical="top" wrapText="1"/>
    </xf>
    <xf numFmtId="166" fontId="45" fillId="10" borderId="19" xfId="0" applyNumberFormat="1" applyFont="1" applyFill="1" applyBorder="1" applyAlignment="1">
      <alignment horizontal="center" vertical="top" wrapText="1"/>
    </xf>
    <xf numFmtId="166" fontId="45" fillId="10" borderId="15" xfId="0" applyNumberFormat="1" applyFont="1" applyFill="1" applyBorder="1" applyAlignment="1">
      <alignment horizontal="center" vertical="top" wrapText="1"/>
    </xf>
    <xf numFmtId="164" fontId="44" fillId="2" borderId="0" xfId="0" applyFont="1" applyFill="1" applyAlignment="1">
      <alignment horizontal="center" vertical="top"/>
    </xf>
    <xf numFmtId="164" fontId="39" fillId="27" borderId="15" xfId="0" applyFont="1" applyFill="1" applyBorder="1" applyAlignment="1">
      <alignment horizontal="center" vertical="top"/>
    </xf>
    <xf numFmtId="164" fontId="39" fillId="27" borderId="19" xfId="0" applyFont="1" applyFill="1" applyBorder="1" applyAlignment="1">
      <alignment horizontal="center" vertical="top" wrapText="1"/>
    </xf>
    <xf numFmtId="167" fontId="39" fillId="27" borderId="15" xfId="0" applyNumberFormat="1" applyFont="1" applyFill="1" applyBorder="1" applyAlignment="1">
      <alignment vertical="top"/>
    </xf>
    <xf numFmtId="167" fontId="39" fillId="27" borderId="19" xfId="0" applyNumberFormat="1" applyFont="1" applyFill="1" applyBorder="1" applyAlignment="1">
      <alignment horizontal="right" vertical="top"/>
    </xf>
    <xf numFmtId="167" fontId="39" fillId="27" borderId="15" xfId="0" applyNumberFormat="1" applyFont="1" applyFill="1" applyBorder="1" applyAlignment="1">
      <alignment horizontal="right" vertical="top"/>
    </xf>
    <xf numFmtId="169" fontId="39" fillId="27" borderId="15" xfId="0" applyNumberFormat="1" applyFont="1" applyFill="1" applyBorder="1" applyAlignment="1">
      <alignment horizontal="right" vertical="top"/>
    </xf>
    <xf numFmtId="164" fontId="39" fillId="0" borderId="15" xfId="0" applyFont="1" applyBorder="1" applyAlignment="1">
      <alignment horizontal="center" vertical="top"/>
    </xf>
    <xf numFmtId="164" fontId="39" fillId="0" borderId="19" xfId="0" applyFont="1" applyBorder="1" applyAlignment="1">
      <alignment vertical="top" wrapText="1"/>
    </xf>
    <xf numFmtId="167" fontId="39" fillId="2" borderId="15" xfId="0" applyNumberFormat="1" applyFont="1" applyFill="1" applyBorder="1" applyAlignment="1">
      <alignment vertical="top"/>
    </xf>
    <xf numFmtId="167" fontId="39" fillId="0" borderId="19" xfId="0" applyNumberFormat="1" applyFont="1" applyBorder="1" applyAlignment="1">
      <alignment horizontal="right" vertical="top"/>
    </xf>
    <xf numFmtId="167" fontId="39" fillId="0" borderId="15" xfId="0" applyNumberFormat="1" applyFont="1" applyBorder="1" applyAlignment="1">
      <alignment horizontal="right" vertical="top"/>
    </xf>
    <xf numFmtId="169" fontId="39" fillId="0" borderId="15" xfId="0" applyNumberFormat="1" applyFont="1" applyBorder="1" applyAlignment="1">
      <alignment horizontal="right" vertical="top"/>
    </xf>
    <xf numFmtId="164" fontId="40" fillId="0" borderId="15" xfId="0" applyFont="1" applyBorder="1" applyAlignment="1">
      <alignment horizontal="center" vertical="top"/>
    </xf>
    <xf numFmtId="164" fontId="40" fillId="0" borderId="19" xfId="0" applyFont="1" applyBorder="1" applyAlignment="1">
      <alignment horizontal="justify" vertical="top" wrapText="1"/>
    </xf>
    <xf numFmtId="167" fontId="40" fillId="2" borderId="15" xfId="0" applyNumberFormat="1" applyFont="1" applyFill="1" applyBorder="1" applyAlignment="1">
      <alignment vertical="top"/>
    </xf>
    <xf numFmtId="167" fontId="40" fillId="0" borderId="19" xfId="0" applyNumberFormat="1" applyFont="1" applyBorder="1" applyAlignment="1">
      <alignment horizontal="right" vertical="top"/>
    </xf>
    <xf numFmtId="167" fontId="40" fillId="0" borderId="15" xfId="0" applyNumberFormat="1" applyFont="1" applyBorder="1" applyAlignment="1">
      <alignment horizontal="right" vertical="top"/>
    </xf>
    <xf numFmtId="164" fontId="40" fillId="0" borderId="19" xfId="0" applyFont="1" applyBorder="1" applyAlignment="1">
      <alignment vertical="top" wrapText="1"/>
    </xf>
    <xf numFmtId="167" fontId="40" fillId="2" borderId="15" xfId="0" applyNumberFormat="1" applyFont="1" applyFill="1" applyBorder="1" applyAlignment="1">
      <alignment vertical="top" wrapText="1"/>
    </xf>
    <xf numFmtId="169" fontId="40" fillId="2" borderId="15" xfId="0" applyNumberFormat="1" applyFont="1" applyFill="1" applyBorder="1" applyAlignment="1">
      <alignment vertical="top" wrapText="1"/>
    </xf>
    <xf numFmtId="164" fontId="40" fillId="0" borderId="15" xfId="0" applyFont="1" applyBorder="1" applyAlignment="1">
      <alignment horizontal="left" vertical="top" wrapText="1"/>
    </xf>
    <xf numFmtId="164" fontId="39" fillId="27" borderId="15" xfId="0" applyFont="1" applyFill="1" applyBorder="1" applyAlignment="1">
      <alignment horizontal="center" vertical="top" wrapText="1"/>
    </xf>
    <xf numFmtId="167" fontId="39" fillId="27" borderId="15" xfId="0" applyNumberFormat="1" applyFont="1" applyFill="1" applyBorder="1" applyAlignment="1">
      <alignment vertical="top" wrapText="1"/>
    </xf>
    <xf numFmtId="169" fontId="39" fillId="27" borderId="15" xfId="0" applyNumberFormat="1" applyFont="1" applyFill="1" applyBorder="1" applyAlignment="1">
      <alignment vertical="top" wrapText="1"/>
    </xf>
    <xf numFmtId="164" fontId="39" fillId="0" borderId="15" xfId="0" applyFont="1" applyBorder="1" applyAlignment="1">
      <alignment horizontal="justify" vertical="top" wrapText="1"/>
    </xf>
    <xf numFmtId="164" fontId="40" fillId="0" borderId="15" xfId="0" applyFont="1" applyBorder="1" applyAlignment="1">
      <alignment horizontal="justify" vertical="top" wrapText="1"/>
    </xf>
    <xf numFmtId="164" fontId="39" fillId="10" borderId="15" xfId="0" applyFont="1" applyFill="1" applyBorder="1" applyAlignment="1">
      <alignment horizontal="center" vertical="top"/>
    </xf>
    <xf numFmtId="167" fontId="39" fillId="5" borderId="15" xfId="0" applyNumberFormat="1" applyFont="1" applyFill="1" applyBorder="1" applyAlignment="1">
      <alignment vertical="top"/>
    </xf>
    <xf numFmtId="167" fontId="39" fillId="5" borderId="15" xfId="0" applyNumberFormat="1" applyFont="1" applyFill="1" applyBorder="1" applyAlignment="1">
      <alignment horizontal="right" vertical="top"/>
    </xf>
    <xf numFmtId="167" fontId="39" fillId="5" borderId="15" xfId="0" applyNumberFormat="1" applyFont="1" applyFill="1" applyBorder="1" applyAlignment="1">
      <alignment vertical="top" wrapText="1"/>
    </xf>
    <xf numFmtId="167" fontId="40" fillId="5" borderId="15" xfId="0" applyNumberFormat="1" applyFont="1" applyFill="1" applyBorder="1" applyAlignment="1">
      <alignment vertical="top" wrapText="1"/>
    </xf>
    <xf numFmtId="169" fontId="40" fillId="5" borderId="15" xfId="0" applyNumberFormat="1" applyFont="1" applyFill="1" applyBorder="1" applyAlignment="1">
      <alignment vertical="top" wrapText="1"/>
    </xf>
    <xf numFmtId="164" fontId="40" fillId="0" borderId="0" xfId="0" applyFont="1" applyBorder="1" applyAlignment="1">
      <alignment horizontal="center" vertical="top"/>
    </xf>
    <xf numFmtId="164" fontId="40" fillId="0" borderId="0" xfId="0" applyFont="1" applyBorder="1" applyAlignment="1">
      <alignment horizontal="justify" vertical="top" wrapText="1"/>
    </xf>
    <xf numFmtId="170" fontId="40" fillId="2" borderId="0" xfId="0" applyNumberFormat="1" applyFont="1" applyFill="1" applyBorder="1" applyAlignment="1">
      <alignment vertical="top"/>
    </xf>
    <xf numFmtId="169" fontId="40" fillId="0" borderId="0" xfId="0" applyNumberFormat="1" applyFont="1" applyBorder="1" applyAlignment="1">
      <alignment horizontal="right" vertical="top"/>
    </xf>
    <xf numFmtId="167" fontId="40" fillId="0" borderId="0" xfId="0" applyNumberFormat="1" applyFont="1" applyBorder="1" applyAlignment="1">
      <alignment horizontal="right" vertical="top"/>
    </xf>
    <xf numFmtId="169" fontId="40" fillId="2" borderId="0" xfId="0" applyNumberFormat="1" applyFont="1" applyFill="1" applyBorder="1" applyAlignment="1">
      <alignment vertical="top" wrapText="1"/>
    </xf>
    <xf numFmtId="164" fontId="40" fillId="2" borderId="0" xfId="0" applyFont="1" applyFill="1" applyBorder="1" applyAlignment="1">
      <alignment vertical="top" wrapText="1"/>
    </xf>
    <xf numFmtId="164" fontId="44" fillId="0" borderId="0" xfId="0" applyFont="1" applyBorder="1" applyAlignment="1">
      <alignment horizontal="center" vertical="top"/>
    </xf>
    <xf numFmtId="164" fontId="44" fillId="0" borderId="0" xfId="0" applyFont="1" applyBorder="1" applyAlignment="1">
      <alignment horizontal="justify" vertical="top" wrapText="1"/>
    </xf>
    <xf numFmtId="170" fontId="44" fillId="2" borderId="0" xfId="0" applyNumberFormat="1" applyFont="1" applyFill="1" applyBorder="1" applyAlignment="1">
      <alignment vertical="top"/>
    </xf>
    <xf numFmtId="169" fontId="44" fillId="0" borderId="0" xfId="0" applyNumberFormat="1" applyFont="1" applyBorder="1" applyAlignment="1">
      <alignment horizontal="right" vertical="top"/>
    </xf>
    <xf numFmtId="167" fontId="44" fillId="0" borderId="0" xfId="0" applyNumberFormat="1" applyFont="1" applyBorder="1" applyAlignment="1">
      <alignment horizontal="right" vertical="top"/>
    </xf>
    <xf numFmtId="169" fontId="44" fillId="2" borderId="0" xfId="0" applyNumberFormat="1" applyFont="1" applyFill="1" applyBorder="1" applyAlignment="1">
      <alignment vertical="top" wrapText="1"/>
    </xf>
    <xf numFmtId="164" fontId="44" fillId="2" borderId="0" xfId="0" applyFont="1" applyFill="1" applyBorder="1" applyAlignment="1">
      <alignment vertical="top" wrapText="1"/>
    </xf>
    <xf numFmtId="164" fontId="65" fillId="2" borderId="0" xfId="0" applyFont="1" applyFill="1" applyBorder="1" applyAlignment="1">
      <alignment horizontal="left" vertical="top" wrapText="1"/>
    </xf>
    <xf numFmtId="164" fontId="44" fillId="0" borderId="0" xfId="0" applyFont="1" applyBorder="1" applyAlignment="1">
      <alignment horizontal="right" vertical="top" wrapText="1"/>
    </xf>
    <xf numFmtId="164" fontId="37" fillId="2" borderId="0" xfId="0" applyFont="1" applyFill="1" applyBorder="1" applyAlignment="1">
      <alignment horizontal="center" vertical="top"/>
    </xf>
    <xf numFmtId="165" fontId="38" fillId="2" borderId="0" xfId="0" applyNumberFormat="1" applyFont="1" applyFill="1" applyBorder="1" applyAlignment="1">
      <alignment horizontal="center" vertical="top" wrapText="1"/>
    </xf>
    <xf numFmtId="165" fontId="39" fillId="2" borderId="0" xfId="0" applyNumberFormat="1" applyFont="1" applyFill="1" applyBorder="1" applyAlignment="1">
      <alignment horizontal="left" vertical="top" wrapText="1"/>
    </xf>
    <xf numFmtId="164" fontId="66" fillId="0" borderId="15" xfId="0" applyFont="1" applyBorder="1" applyAlignment="1">
      <alignment horizontal="center" vertical="top"/>
    </xf>
    <xf numFmtId="164" fontId="66" fillId="0" borderId="19" xfId="0" applyFont="1" applyBorder="1" applyAlignment="1">
      <alignment vertical="top" wrapText="1"/>
    </xf>
    <xf numFmtId="168" fontId="66" fillId="2" borderId="15" xfId="0" applyNumberFormat="1" applyFont="1" applyFill="1" applyBorder="1" applyAlignment="1">
      <alignment vertical="top"/>
    </xf>
    <xf numFmtId="167" fontId="66" fillId="0" borderId="19" xfId="0" applyNumberFormat="1" applyFont="1" applyBorder="1" applyAlignment="1">
      <alignment horizontal="right" vertical="top"/>
    </xf>
    <xf numFmtId="167" fontId="66" fillId="0" borderId="15" xfId="0" applyNumberFormat="1" applyFont="1" applyBorder="1" applyAlignment="1">
      <alignment horizontal="right" vertical="top"/>
    </xf>
    <xf numFmtId="164" fontId="67" fillId="0" borderId="15" xfId="0" applyFont="1" applyBorder="1" applyAlignment="1">
      <alignment horizontal="center" vertical="top"/>
    </xf>
    <xf numFmtId="164" fontId="67" fillId="0" borderId="19" xfId="0" applyFont="1" applyBorder="1" applyAlignment="1">
      <alignment vertical="top" wrapText="1"/>
    </xf>
    <xf numFmtId="168" fontId="67" fillId="2" borderId="15" xfId="0" applyNumberFormat="1" applyFont="1" applyFill="1" applyBorder="1" applyAlignment="1">
      <alignment vertical="top"/>
    </xf>
    <xf numFmtId="167" fontId="67" fillId="0" borderId="19" xfId="0" applyNumberFormat="1" applyFont="1" applyBorder="1" applyAlignment="1">
      <alignment horizontal="right" vertical="top"/>
    </xf>
    <xf numFmtId="167" fontId="67" fillId="0" borderId="15" xfId="0" applyNumberFormat="1" applyFont="1" applyBorder="1" applyAlignment="1">
      <alignment horizontal="right" vertical="top"/>
    </xf>
    <xf numFmtId="167" fontId="67" fillId="2" borderId="15" xfId="0" applyNumberFormat="1" applyFont="1" applyFill="1" applyBorder="1" applyAlignment="1">
      <alignment vertical="top" wrapText="1"/>
    </xf>
    <xf numFmtId="164" fontId="67" fillId="0" borderId="15" xfId="0" applyFont="1" applyFill="1" applyBorder="1" applyAlignment="1">
      <alignment horizontal="center" vertical="top"/>
    </xf>
    <xf numFmtId="164" fontId="67" fillId="0" borderId="19" xfId="0" applyFont="1" applyFill="1" applyBorder="1" applyAlignment="1">
      <alignment vertical="top" wrapText="1"/>
    </xf>
    <xf numFmtId="167" fontId="67" fillId="0" borderId="19" xfId="0" applyNumberFormat="1" applyFont="1" applyFill="1" applyBorder="1" applyAlignment="1">
      <alignment horizontal="right" vertical="top"/>
    </xf>
    <xf numFmtId="167" fontId="67" fillId="0" borderId="15" xfId="0" applyNumberFormat="1" applyFont="1" applyFill="1" applyBorder="1" applyAlignment="1">
      <alignment horizontal="right" vertical="top"/>
    </xf>
    <xf numFmtId="164" fontId="66" fillId="0" borderId="15" xfId="0" applyFont="1" applyBorder="1" applyAlignment="1">
      <alignment vertical="top"/>
    </xf>
    <xf numFmtId="164" fontId="67" fillId="0" borderId="15" xfId="0" applyFont="1" applyBorder="1" applyAlignment="1">
      <alignment vertical="top"/>
    </xf>
    <xf numFmtId="164" fontId="66" fillId="0" borderId="15" xfId="0" applyFont="1" applyFill="1" applyBorder="1" applyAlignment="1">
      <alignment horizontal="center" vertical="top"/>
    </xf>
    <xf numFmtId="164" fontId="66" fillId="0" borderId="19" xfId="0" applyFont="1" applyFill="1" applyBorder="1" applyAlignment="1">
      <alignment horizontal="left" vertical="top" wrapText="1"/>
    </xf>
    <xf numFmtId="167" fontId="66" fillId="0" borderId="19" xfId="0" applyNumberFormat="1" applyFont="1" applyFill="1" applyBorder="1" applyAlignment="1">
      <alignment horizontal="right" vertical="top"/>
    </xf>
    <xf numFmtId="167" fontId="66" fillId="0" borderId="15" xfId="0" applyNumberFormat="1" applyFont="1" applyFill="1" applyBorder="1" applyAlignment="1">
      <alignment horizontal="right" vertical="top"/>
    </xf>
    <xf numFmtId="164" fontId="67" fillId="0" borderId="16" xfId="0" applyFont="1" applyBorder="1" applyAlignment="1">
      <alignment vertical="top"/>
    </xf>
    <xf numFmtId="164" fontId="67" fillId="0" borderId="16" xfId="0" applyFont="1" applyBorder="1" applyAlignment="1">
      <alignment horizontal="center" vertical="top"/>
    </xf>
    <xf numFmtId="164" fontId="67" fillId="0" borderId="16" xfId="0" applyFont="1" applyBorder="1" applyAlignment="1">
      <alignment vertical="top" wrapText="1"/>
    </xf>
    <xf numFmtId="168" fontId="67" fillId="2" borderId="16" xfId="0" applyNumberFormat="1" applyFont="1" applyFill="1" applyBorder="1" applyAlignment="1">
      <alignment vertical="top"/>
    </xf>
    <xf numFmtId="167" fontId="67" fillId="0" borderId="16" xfId="0" applyNumberFormat="1" applyFont="1" applyBorder="1" applyAlignment="1">
      <alignment horizontal="right" vertical="top"/>
    </xf>
    <xf numFmtId="164" fontId="67" fillId="2" borderId="16" xfId="0" applyFont="1" applyFill="1" applyBorder="1" applyAlignment="1">
      <alignment vertical="top"/>
    </xf>
    <xf numFmtId="164" fontId="66" fillId="2" borderId="15" xfId="0" applyFont="1" applyFill="1" applyBorder="1" applyAlignment="1">
      <alignment horizontal="center" vertical="top"/>
    </xf>
    <xf numFmtId="164" fontId="66" fillId="2" borderId="15" xfId="0" applyFont="1" applyFill="1" applyBorder="1" applyAlignment="1">
      <alignment horizontal="center" vertical="top" wrapText="1"/>
    </xf>
    <xf numFmtId="168" fontId="66" fillId="2" borderId="16" xfId="0" applyNumberFormat="1" applyFont="1" applyFill="1" applyBorder="1" applyAlignment="1">
      <alignment vertical="top"/>
    </xf>
    <xf numFmtId="167" fontId="66" fillId="2" borderId="15" xfId="0" applyNumberFormat="1" applyFont="1" applyFill="1" applyBorder="1" applyAlignment="1">
      <alignment horizontal="right" vertical="top"/>
    </xf>
    <xf numFmtId="167" fontId="67" fillId="2" borderId="16" xfId="0" applyNumberFormat="1" applyFont="1" applyFill="1" applyBorder="1" applyAlignment="1">
      <alignment horizontal="right" vertical="top"/>
    </xf>
    <xf numFmtId="164" fontId="66" fillId="0" borderId="15" xfId="0" applyFont="1" applyBorder="1" applyAlignment="1">
      <alignment vertical="top" wrapText="1"/>
    </xf>
    <xf numFmtId="167" fontId="66" fillId="0" borderId="16" xfId="0" applyNumberFormat="1" applyFont="1" applyBorder="1" applyAlignment="1">
      <alignment horizontal="right" vertical="top"/>
    </xf>
    <xf numFmtId="164" fontId="67" fillId="0" borderId="15" xfId="0" applyFont="1" applyBorder="1" applyAlignment="1">
      <alignment vertical="top" wrapText="1"/>
    </xf>
    <xf numFmtId="164" fontId="66" fillId="10" borderId="17" xfId="0" applyFont="1" applyFill="1" applyBorder="1" applyAlignment="1">
      <alignment horizontal="right" vertical="top"/>
    </xf>
    <xf numFmtId="168" fontId="66" fillId="5" borderId="17" xfId="0" applyNumberFormat="1" applyFont="1" applyFill="1" applyBorder="1" applyAlignment="1">
      <alignment vertical="top"/>
    </xf>
    <xf numFmtId="167" fontId="66" fillId="5" borderId="17" xfId="0" applyNumberFormat="1" applyFont="1" applyFill="1" applyBorder="1" applyAlignment="1">
      <alignment horizontal="right" vertical="top"/>
    </xf>
    <xf numFmtId="170" fontId="44" fillId="2" borderId="0" xfId="0" applyNumberFormat="1" applyFont="1" applyFill="1" applyAlignment="1">
      <alignment vertical="top"/>
    </xf>
    <xf numFmtId="169" fontId="44" fillId="2" borderId="0" xfId="0" applyNumberFormat="1" applyFont="1" applyFill="1" applyAlignment="1">
      <alignment vertical="top"/>
    </xf>
    <xf numFmtId="167" fontId="44" fillId="2" borderId="0" xfId="0" applyNumberFormat="1" applyFont="1" applyFill="1" applyAlignment="1">
      <alignment vertical="top"/>
    </xf>
    <xf numFmtId="166" fontId="44" fillId="2" borderId="0" xfId="0" applyNumberFormat="1" applyFont="1" applyFill="1" applyAlignment="1">
      <alignment vertical="top"/>
    </xf>
    <xf numFmtId="164" fontId="44" fillId="2" borderId="0" xfId="0" applyFont="1" applyFill="1" applyBorder="1" applyAlignment="1">
      <alignment horizontal="right" vertical="top"/>
    </xf>
    <xf numFmtId="164" fontId="67" fillId="2" borderId="15" xfId="0" applyFont="1" applyFill="1" applyBorder="1" applyAlignment="1">
      <alignment vertical="top"/>
    </xf>
    <xf numFmtId="167" fontId="67" fillId="2" borderId="15" xfId="0" applyNumberFormat="1" applyFont="1" applyFill="1" applyBorder="1" applyAlignment="1">
      <alignment horizontal="right" vertical="top"/>
    </xf>
    <xf numFmtId="164" fontId="66" fillId="10" borderId="15" xfId="0" applyFont="1" applyFill="1" applyBorder="1" applyAlignment="1">
      <alignment horizontal="right" vertical="top"/>
    </xf>
    <xf numFmtId="168" fontId="66" fillId="5" borderId="15" xfId="0" applyNumberFormat="1" applyFont="1" applyFill="1" applyBorder="1" applyAlignment="1">
      <alignment vertical="top"/>
    </xf>
    <xf numFmtId="167" fontId="66" fillId="5" borderId="15" xfId="0" applyNumberFormat="1" applyFont="1" applyFill="1" applyBorder="1" applyAlignment="1">
      <alignment horizontal="right" vertical="top"/>
    </xf>
    <xf numFmtId="164" fontId="44" fillId="2" borderId="0" xfId="0" applyFont="1" applyFill="1" applyBorder="1" applyAlignment="1">
      <alignment horizontal="right" vertical="top"/>
    </xf>
    <xf numFmtId="164" fontId="39" fillId="0" borderId="15" xfId="0" applyFont="1" applyBorder="1" applyAlignment="1">
      <alignment vertical="top" wrapText="1"/>
    </xf>
    <xf numFmtId="168" fontId="39" fillId="2" borderId="15" xfId="0" applyNumberFormat="1" applyFont="1" applyFill="1" applyBorder="1" applyAlignment="1">
      <alignment vertical="top"/>
    </xf>
    <xf numFmtId="168" fontId="40" fillId="2" borderId="15" xfId="0" applyNumberFormat="1" applyFont="1" applyFill="1" applyBorder="1" applyAlignment="1">
      <alignment vertical="top"/>
    </xf>
    <xf numFmtId="169" fontId="40" fillId="0" borderId="15" xfId="0" applyNumberFormat="1" applyFont="1" applyBorder="1" applyAlignment="1">
      <alignment horizontal="right" vertical="top"/>
    </xf>
    <xf numFmtId="164" fontId="40" fillId="0" borderId="15" xfId="0" applyFont="1" applyFill="1" applyBorder="1" applyAlignment="1">
      <alignment horizontal="center" vertical="top"/>
    </xf>
    <xf numFmtId="164" fontId="40" fillId="0" borderId="15" xfId="0" applyFont="1" applyFill="1" applyBorder="1" applyAlignment="1">
      <alignment vertical="top" wrapText="1"/>
    </xf>
    <xf numFmtId="167" fontId="40" fillId="0" borderId="15" xfId="0" applyNumberFormat="1" applyFont="1" applyFill="1" applyBorder="1" applyAlignment="1">
      <alignment horizontal="right" vertical="top"/>
    </xf>
    <xf numFmtId="169" fontId="40" fillId="0" borderId="15" xfId="0" applyNumberFormat="1" applyFont="1" applyFill="1" applyBorder="1" applyAlignment="1">
      <alignment horizontal="right" vertical="top"/>
    </xf>
    <xf numFmtId="164" fontId="39" fillId="0" borderId="15" xfId="0" applyFont="1" applyBorder="1" applyAlignment="1">
      <alignment vertical="top"/>
    </xf>
    <xf numFmtId="164" fontId="40" fillId="0" borderId="15" xfId="0" applyFont="1" applyBorder="1" applyAlignment="1">
      <alignment vertical="top"/>
    </xf>
    <xf numFmtId="164" fontId="39" fillId="0" borderId="15" xfId="0" applyFont="1" applyFill="1" applyBorder="1" applyAlignment="1">
      <alignment horizontal="center" vertical="top"/>
    </xf>
    <xf numFmtId="164" fontId="39" fillId="0" borderId="15" xfId="0" applyFont="1" applyFill="1" applyBorder="1" applyAlignment="1">
      <alignment horizontal="left" vertical="top" wrapText="1"/>
    </xf>
    <xf numFmtId="167" fontId="39" fillId="0" borderId="15" xfId="0" applyNumberFormat="1" applyFont="1" applyFill="1" applyBorder="1" applyAlignment="1">
      <alignment horizontal="right" vertical="top"/>
    </xf>
    <xf numFmtId="169" fontId="39" fillId="0" borderId="15" xfId="0" applyNumberFormat="1" applyFont="1" applyFill="1" applyBorder="1" applyAlignment="1">
      <alignment horizontal="right" vertical="top"/>
    </xf>
    <xf numFmtId="164" fontId="40" fillId="2" borderId="15" xfId="0" applyFont="1" applyFill="1" applyBorder="1" applyAlignment="1">
      <alignment vertical="top"/>
    </xf>
    <xf numFmtId="164" fontId="39" fillId="2" borderId="15" xfId="0" applyFont="1" applyFill="1" applyBorder="1" applyAlignment="1">
      <alignment horizontal="center" vertical="top"/>
    </xf>
    <xf numFmtId="164" fontId="39" fillId="2" borderId="15" xfId="0" applyFont="1" applyFill="1" applyBorder="1" applyAlignment="1">
      <alignment horizontal="center" vertical="top" wrapText="1"/>
    </xf>
    <xf numFmtId="167" fontId="39" fillId="2" borderId="15" xfId="0" applyNumberFormat="1" applyFont="1" applyFill="1" applyBorder="1" applyAlignment="1">
      <alignment horizontal="right" vertical="top"/>
    </xf>
    <xf numFmtId="167" fontId="40" fillId="2" borderId="15" xfId="0" applyNumberFormat="1" applyFont="1" applyFill="1" applyBorder="1" applyAlignment="1">
      <alignment horizontal="right" vertical="top"/>
    </xf>
    <xf numFmtId="164" fontId="39" fillId="10" borderId="15" xfId="0" applyFont="1" applyFill="1" applyBorder="1" applyAlignment="1">
      <alignment horizontal="right" vertical="top"/>
    </xf>
    <xf numFmtId="168" fontId="39" fillId="5" borderId="15" xfId="0" applyNumberFormat="1" applyFont="1" applyFill="1" applyBorder="1" applyAlignment="1">
      <alignment vertical="top"/>
    </xf>
    <xf numFmtId="169" fontId="46" fillId="2" borderId="0" xfId="0" applyNumberFormat="1" applyFont="1" applyFill="1" applyAlignment="1">
      <alignment vertical="top"/>
    </xf>
    <xf numFmtId="166" fontId="40" fillId="0" borderId="15" xfId="0" applyNumberFormat="1" applyFont="1" applyBorder="1" applyAlignment="1">
      <alignment horizontal="right" vertical="top"/>
    </xf>
    <xf numFmtId="164" fontId="40" fillId="2" borderId="15" xfId="0" applyFont="1" applyFill="1" applyBorder="1" applyAlignment="1">
      <alignment vertical="top" wrapText="1"/>
    </xf>
    <xf numFmtId="164" fontId="40" fillId="0" borderId="19" xfId="0" applyFont="1" applyFill="1" applyBorder="1" applyAlignment="1">
      <alignment vertical="top" wrapText="1"/>
    </xf>
    <xf numFmtId="167" fontId="40" fillId="0" borderId="19" xfId="0" applyNumberFormat="1" applyFont="1" applyFill="1" applyBorder="1" applyAlignment="1">
      <alignment horizontal="right" vertical="top"/>
    </xf>
    <xf numFmtId="166" fontId="40" fillId="0" borderId="15" xfId="0" applyNumberFormat="1" applyFont="1" applyFill="1" applyBorder="1" applyAlignment="1">
      <alignment horizontal="right" vertical="top"/>
    </xf>
    <xf numFmtId="164" fontId="39" fillId="0" borderId="19" xfId="0" applyFont="1" applyFill="1" applyBorder="1" applyAlignment="1">
      <alignment horizontal="left" vertical="top" wrapText="1"/>
    </xf>
    <xf numFmtId="167" fontId="39" fillId="0" borderId="19" xfId="0" applyNumberFormat="1" applyFont="1" applyFill="1" applyBorder="1" applyAlignment="1">
      <alignment horizontal="right" vertical="top"/>
    </xf>
    <xf numFmtId="166" fontId="39" fillId="0" borderId="15" xfId="0" applyNumberFormat="1" applyFont="1" applyBorder="1" applyAlignment="1">
      <alignment horizontal="right" vertical="top"/>
    </xf>
    <xf numFmtId="164" fontId="40" fillId="0" borderId="16" xfId="0" applyFont="1" applyBorder="1" applyAlignment="1">
      <alignment vertical="top"/>
    </xf>
    <xf numFmtId="164" fontId="40" fillId="0" borderId="16" xfId="0" applyFont="1" applyBorder="1" applyAlignment="1">
      <alignment horizontal="center" vertical="top"/>
    </xf>
    <xf numFmtId="168" fontId="40" fillId="2" borderId="16" xfId="0" applyNumberFormat="1" applyFont="1" applyFill="1" applyBorder="1" applyAlignment="1">
      <alignment vertical="top"/>
    </xf>
    <xf numFmtId="167" fontId="40" fillId="0" borderId="16" xfId="0" applyNumberFormat="1" applyFont="1" applyBorder="1" applyAlignment="1">
      <alignment horizontal="right" vertical="top"/>
    </xf>
    <xf numFmtId="166" fontId="40" fillId="0" borderId="16" xfId="0" applyNumberFormat="1" applyFont="1" applyBorder="1" applyAlignment="1">
      <alignment horizontal="right" vertical="top"/>
    </xf>
    <xf numFmtId="169" fontId="40" fillId="0" borderId="16" xfId="0" applyNumberFormat="1" applyFont="1" applyBorder="1" applyAlignment="1">
      <alignment horizontal="right" vertical="top"/>
    </xf>
    <xf numFmtId="164" fontId="40" fillId="2" borderId="16" xfId="0" applyFont="1" applyFill="1" applyBorder="1" applyAlignment="1">
      <alignment vertical="top"/>
    </xf>
    <xf numFmtId="168" fontId="39" fillId="2" borderId="16" xfId="0" applyNumberFormat="1" applyFont="1" applyFill="1" applyBorder="1" applyAlignment="1">
      <alignment vertical="top"/>
    </xf>
    <xf numFmtId="167" fontId="39" fillId="0" borderId="16" xfId="0" applyNumberFormat="1" applyFont="1" applyBorder="1" applyAlignment="1">
      <alignment horizontal="right" vertical="top"/>
    </xf>
    <xf numFmtId="164" fontId="39" fillId="10" borderId="17" xfId="0" applyFont="1" applyFill="1" applyBorder="1" applyAlignment="1">
      <alignment horizontal="right" vertical="top"/>
    </xf>
    <xf numFmtId="168" fontId="39" fillId="5" borderId="17" xfId="0" applyNumberFormat="1" applyFont="1" applyFill="1" applyBorder="1" applyAlignment="1">
      <alignment vertical="top"/>
    </xf>
    <xf numFmtId="167" fontId="39" fillId="5" borderId="17" xfId="0" applyNumberFormat="1" applyFont="1" applyFill="1" applyBorder="1" applyAlignment="1">
      <alignment horizontal="right" vertical="top"/>
    </xf>
    <xf numFmtId="164" fontId="37" fillId="2" borderId="0" xfId="0" applyFont="1" applyFill="1" applyBorder="1" applyAlignment="1">
      <alignment horizontal="right" vertical="top"/>
    </xf>
    <xf numFmtId="164" fontId="45" fillId="2" borderId="0" xfId="0" applyFont="1" applyFill="1" applyBorder="1" applyAlignment="1">
      <alignment horizontal="right" vertical="top" wrapText="1"/>
    </xf>
    <xf numFmtId="164" fontId="0" fillId="0" borderId="0" xfId="0" applyFont="1" applyBorder="1" applyAlignment="1">
      <alignment horizontal="right"/>
    </xf>
    <xf numFmtId="166" fontId="40" fillId="2" borderId="15" xfId="0" applyNumberFormat="1" applyFont="1" applyFill="1" applyBorder="1" applyAlignment="1">
      <alignment vertical="top" wrapText="1"/>
    </xf>
    <xf numFmtId="165" fontId="37" fillId="0" borderId="0" xfId="0" applyNumberFormat="1" applyFont="1" applyAlignment="1">
      <alignment vertical="top"/>
    </xf>
    <xf numFmtId="168" fontId="37" fillId="0" borderId="0" xfId="0" applyNumberFormat="1" applyFont="1" applyAlignment="1">
      <alignment vertical="top"/>
    </xf>
    <xf numFmtId="164" fontId="0" fillId="0" borderId="0" xfId="0" applyAlignment="1">
      <alignment vertical="top"/>
    </xf>
    <xf numFmtId="164" fontId="37" fillId="0" borderId="0" xfId="0" applyFont="1" applyAlignment="1">
      <alignment horizontal="right" vertical="top" wrapText="1"/>
    </xf>
    <xf numFmtId="168" fontId="37" fillId="0" borderId="0" xfId="0" applyNumberFormat="1" applyFont="1" applyAlignment="1">
      <alignment horizontal="right" vertical="top" wrapText="1"/>
    </xf>
    <xf numFmtId="165" fontId="38" fillId="0" borderId="0" xfId="0" applyNumberFormat="1" applyFont="1" applyBorder="1" applyAlignment="1">
      <alignment horizontal="center" vertical="top" wrapText="1"/>
    </xf>
    <xf numFmtId="165" fontId="39" fillId="0" borderId="0" xfId="0" applyNumberFormat="1" applyFont="1" applyBorder="1" applyAlignment="1">
      <alignment horizontal="center" vertical="top" wrapText="1"/>
    </xf>
    <xf numFmtId="165" fontId="43" fillId="0" borderId="0" xfId="0" applyNumberFormat="1" applyFont="1" applyBorder="1" applyAlignment="1">
      <alignment horizontal="center" vertical="top"/>
    </xf>
    <xf numFmtId="165" fontId="61" fillId="0" borderId="14" xfId="0" applyNumberFormat="1" applyFont="1" applyBorder="1" applyAlignment="1">
      <alignment horizontal="right" vertical="top"/>
    </xf>
    <xf numFmtId="165" fontId="54" fillId="10" borderId="15" xfId="0" applyNumberFormat="1" applyFont="1" applyFill="1" applyBorder="1" applyAlignment="1">
      <alignment horizontal="center" vertical="center"/>
    </xf>
    <xf numFmtId="166" fontId="54" fillId="10" borderId="15" xfId="0" applyNumberFormat="1" applyFont="1" applyFill="1" applyBorder="1" applyAlignment="1">
      <alignment horizontal="center" vertical="center"/>
    </xf>
    <xf numFmtId="168" fontId="54" fillId="10" borderId="15" xfId="0" applyNumberFormat="1" applyFont="1" applyFill="1" applyBorder="1" applyAlignment="1">
      <alignment horizontal="center" vertical="center"/>
    </xf>
    <xf numFmtId="164" fontId="47" fillId="0" borderId="0" xfId="0" applyFont="1" applyAlignment="1">
      <alignment horizontal="center" vertical="center"/>
    </xf>
    <xf numFmtId="165" fontId="39" fillId="27" borderId="15" xfId="0" applyNumberFormat="1" applyFont="1" applyFill="1" applyBorder="1" applyAlignment="1">
      <alignment horizontal="center" vertical="center"/>
    </xf>
    <xf numFmtId="164" fontId="39" fillId="27" borderId="15" xfId="0" applyFont="1" applyFill="1" applyBorder="1" applyAlignment="1">
      <alignment horizontal="center" vertical="center" wrapText="1"/>
    </xf>
    <xf numFmtId="166" fontId="39" fillId="27" borderId="15" xfId="0" applyNumberFormat="1" applyFont="1" applyFill="1" applyBorder="1" applyAlignment="1">
      <alignment horizontal="center" vertical="center"/>
    </xf>
    <xf numFmtId="168" fontId="39" fillId="27" borderId="15" xfId="0" applyNumberFormat="1" applyFont="1" applyFill="1" applyBorder="1" applyAlignment="1">
      <alignment horizontal="right" vertical="top"/>
    </xf>
    <xf numFmtId="165" fontId="39" fillId="0" borderId="15" xfId="0" applyNumberFormat="1" applyFont="1" applyFill="1" applyBorder="1" applyAlignment="1">
      <alignment horizontal="center" vertical="center"/>
    </xf>
    <xf numFmtId="164" fontId="39" fillId="0" borderId="15" xfId="0" applyFont="1" applyFill="1" applyBorder="1" applyAlignment="1">
      <alignment horizontal="center" vertical="center" wrapText="1"/>
    </xf>
    <xf numFmtId="166" fontId="39" fillId="0" borderId="15" xfId="0" applyNumberFormat="1" applyFont="1" applyFill="1" applyBorder="1" applyAlignment="1">
      <alignment horizontal="justify" vertical="center"/>
    </xf>
    <xf numFmtId="168" fontId="39" fillId="0" borderId="15" xfId="0" applyNumberFormat="1" applyFont="1" applyFill="1" applyBorder="1" applyAlignment="1">
      <alignment horizontal="right" vertical="top"/>
    </xf>
    <xf numFmtId="164" fontId="40" fillId="0" borderId="15" xfId="0" applyFont="1" applyFill="1" applyBorder="1" applyAlignment="1">
      <alignment horizontal="center" vertical="top" wrapText="1"/>
    </xf>
    <xf numFmtId="166" fontId="40" fillId="0" borderId="15" xfId="0" applyNumberFormat="1" applyFont="1" applyFill="1" applyBorder="1" applyAlignment="1">
      <alignment horizontal="justify" vertical="center"/>
    </xf>
    <xf numFmtId="168" fontId="40" fillId="0" borderId="15" xfId="0" applyNumberFormat="1" applyFont="1" applyFill="1" applyBorder="1" applyAlignment="1">
      <alignment horizontal="right" vertical="top"/>
    </xf>
    <xf numFmtId="164" fontId="40" fillId="2" borderId="19" xfId="0" applyFont="1" applyFill="1" applyBorder="1" applyAlignment="1">
      <alignment horizontal="left" vertical="top" wrapText="1"/>
    </xf>
    <xf numFmtId="164" fontId="40" fillId="2" borderId="15" xfId="0" applyFont="1" applyFill="1" applyBorder="1" applyAlignment="1">
      <alignment horizontal="left" vertical="top" wrapText="1"/>
    </xf>
    <xf numFmtId="165" fontId="39" fillId="27" borderId="15" xfId="0" applyNumberFormat="1" applyFont="1" applyFill="1" applyBorder="1" applyAlignment="1">
      <alignment horizontal="center" vertical="top"/>
    </xf>
    <xf numFmtId="166" fontId="39" fillId="27" borderId="15" xfId="0" applyNumberFormat="1" applyFont="1" applyFill="1" applyBorder="1" applyAlignment="1">
      <alignment horizontal="center" vertical="top"/>
    </xf>
    <xf numFmtId="164" fontId="47" fillId="0" borderId="0" xfId="0" applyFont="1" applyAlignment="1">
      <alignment horizontal="center" vertical="top"/>
    </xf>
    <xf numFmtId="165" fontId="40" fillId="0" borderId="15" xfId="0" applyNumberFormat="1" applyFont="1" applyFill="1" applyBorder="1" applyAlignment="1">
      <alignment horizontal="center" vertical="top"/>
    </xf>
    <xf numFmtId="164" fontId="39" fillId="0" borderId="15" xfId="0" applyFont="1" applyFill="1" applyBorder="1" applyAlignment="1">
      <alignment horizontal="center" vertical="top" wrapText="1"/>
    </xf>
    <xf numFmtId="166" fontId="39" fillId="0" borderId="15" xfId="0" applyNumberFormat="1" applyFont="1" applyFill="1" applyBorder="1" applyAlignment="1">
      <alignment horizontal="justify" vertical="top"/>
    </xf>
    <xf numFmtId="166" fontId="40" fillId="0" borderId="15" xfId="0" applyNumberFormat="1" applyFont="1" applyFill="1" applyBorder="1" applyAlignment="1">
      <alignment horizontal="justify" vertical="top"/>
    </xf>
    <xf numFmtId="166" fontId="40" fillId="0" borderId="15" xfId="0" applyNumberFormat="1" applyFont="1" applyBorder="1" applyAlignment="1">
      <alignment horizontal="justify" vertical="top" wrapText="1"/>
    </xf>
    <xf numFmtId="166" fontId="40" fillId="0" borderId="15" xfId="0" applyNumberFormat="1" applyFont="1" applyBorder="1" applyAlignment="1">
      <alignment vertical="top" wrapText="1"/>
    </xf>
    <xf numFmtId="166" fontId="39" fillId="27" borderId="15" xfId="0" applyNumberFormat="1" applyFont="1" applyFill="1" applyBorder="1" applyAlignment="1">
      <alignment horizontal="center" vertical="top" wrapText="1"/>
    </xf>
    <xf numFmtId="167" fontId="39" fillId="27" borderId="15" xfId="0" applyNumberFormat="1" applyFont="1" applyFill="1" applyBorder="1" applyAlignment="1">
      <alignment horizontal="right" vertical="top" wrapText="1"/>
    </xf>
    <xf numFmtId="167" fontId="40" fillId="27" borderId="15" xfId="0" applyNumberFormat="1" applyFont="1" applyFill="1" applyBorder="1" applyAlignment="1">
      <alignment horizontal="right" vertical="top"/>
    </xf>
    <xf numFmtId="165" fontId="39" fillId="0" borderId="15" xfId="0" applyNumberFormat="1" applyFont="1" applyFill="1" applyBorder="1" applyAlignment="1">
      <alignment horizontal="center" vertical="top"/>
    </xf>
    <xf numFmtId="166" fontId="39" fillId="0" borderId="15" xfId="0" applyNumberFormat="1" applyFont="1" applyFill="1" applyBorder="1" applyAlignment="1">
      <alignment horizontal="left" vertical="top" wrapText="1"/>
    </xf>
    <xf numFmtId="167" fontId="39" fillId="0" borderId="15" xfId="0" applyNumberFormat="1" applyFont="1" applyFill="1" applyBorder="1" applyAlignment="1">
      <alignment horizontal="right" vertical="top" wrapText="1"/>
    </xf>
    <xf numFmtId="164" fontId="40" fillId="0" borderId="19" xfId="0" applyFont="1" applyFill="1" applyBorder="1" applyAlignment="1">
      <alignment horizontal="justify" vertical="top" wrapText="1"/>
    </xf>
    <xf numFmtId="167" fontId="40" fillId="0" borderId="15" xfId="0" applyNumberFormat="1" applyFont="1" applyFill="1" applyBorder="1" applyAlignment="1">
      <alignment horizontal="right" vertical="top" wrapText="1"/>
    </xf>
    <xf numFmtId="165" fontId="39" fillId="0" borderId="15" xfId="0" applyNumberFormat="1" applyFont="1" applyBorder="1" applyAlignment="1">
      <alignment horizontal="center" vertical="top"/>
    </xf>
    <xf numFmtId="164" fontId="39" fillId="0" borderId="15" xfId="0" applyFont="1" applyBorder="1" applyAlignment="1">
      <alignment horizontal="center" vertical="top" wrapText="1"/>
    </xf>
    <xf numFmtId="166" fontId="39" fillId="0" borderId="15" xfId="0" applyNumberFormat="1" applyFont="1" applyBorder="1" applyAlignment="1">
      <alignment vertical="top" wrapText="1"/>
    </xf>
    <xf numFmtId="167" fontId="39" fillId="0" borderId="15" xfId="0" applyNumberFormat="1" applyFont="1" applyBorder="1" applyAlignment="1">
      <alignment horizontal="right" vertical="top" wrapText="1"/>
    </xf>
    <xf numFmtId="164" fontId="40" fillId="0" borderId="15" xfId="0" applyFont="1" applyBorder="1" applyAlignment="1">
      <alignment horizontal="center" vertical="top" wrapText="1"/>
    </xf>
    <xf numFmtId="167" fontId="40" fillId="0" borderId="15" xfId="0" applyNumberFormat="1" applyFont="1" applyBorder="1" applyAlignment="1">
      <alignment horizontal="right" vertical="top" wrapText="1"/>
    </xf>
    <xf numFmtId="166" fontId="39" fillId="0" borderId="15" xfId="0" applyNumberFormat="1" applyFont="1" applyBorder="1" applyAlignment="1">
      <alignment horizontal="justify" vertical="top" wrapText="1"/>
    </xf>
    <xf numFmtId="164" fontId="40" fillId="27" borderId="15" xfId="0" applyFont="1" applyFill="1" applyBorder="1" applyAlignment="1">
      <alignment vertical="top" wrapText="1"/>
    </xf>
    <xf numFmtId="169" fontId="39" fillId="27" borderId="15" xfId="0" applyNumberFormat="1" applyFont="1" applyFill="1" applyBorder="1" applyAlignment="1">
      <alignment horizontal="center" vertical="top" wrapText="1"/>
    </xf>
    <xf numFmtId="171" fontId="39" fillId="0" borderId="15" xfId="0" applyNumberFormat="1" applyFont="1" applyFill="1" applyBorder="1" applyAlignment="1">
      <alignment horizontal="center" vertical="top" wrapText="1"/>
    </xf>
    <xf numFmtId="169" fontId="40" fillId="0" borderId="15" xfId="0" applyNumberFormat="1" applyFont="1" applyFill="1" applyBorder="1" applyAlignment="1">
      <alignment horizontal="center" vertical="top" wrapText="1"/>
    </xf>
    <xf numFmtId="166" fontId="39" fillId="0" borderId="15" xfId="0" applyNumberFormat="1" applyFont="1" applyFill="1" applyBorder="1" applyAlignment="1">
      <alignment horizontal="center" vertical="top" wrapText="1"/>
    </xf>
    <xf numFmtId="171" fontId="40" fillId="0" borderId="15" xfId="0" applyNumberFormat="1" applyFont="1" applyFill="1" applyBorder="1" applyAlignment="1">
      <alignment horizontal="center" vertical="top" wrapText="1"/>
    </xf>
    <xf numFmtId="164" fontId="40" fillId="0" borderId="16" xfId="0" applyFont="1" applyBorder="1" applyAlignment="1">
      <alignment horizontal="center" vertical="top" wrapText="1"/>
    </xf>
    <xf numFmtId="166" fontId="40" fillId="0" borderId="16" xfId="0" applyNumberFormat="1" applyFont="1" applyBorder="1" applyAlignment="1">
      <alignment vertical="top" wrapText="1"/>
    </xf>
    <xf numFmtId="167" fontId="40" fillId="0" borderId="16" xfId="0" applyNumberFormat="1" applyFont="1" applyBorder="1" applyAlignment="1">
      <alignment horizontal="right" vertical="top" wrapText="1"/>
    </xf>
    <xf numFmtId="168" fontId="40" fillId="0" borderId="16" xfId="0" applyNumberFormat="1" applyFont="1" applyFill="1" applyBorder="1" applyAlignment="1">
      <alignment horizontal="right" vertical="top"/>
    </xf>
    <xf numFmtId="165" fontId="39" fillId="10" borderId="17" xfId="0" applyNumberFormat="1" applyFont="1" applyFill="1" applyBorder="1" applyAlignment="1">
      <alignment horizontal="right" vertical="top"/>
    </xf>
    <xf numFmtId="168" fontId="39" fillId="5" borderId="17" xfId="0" applyNumberFormat="1" applyFont="1" applyFill="1" applyBorder="1" applyAlignment="1">
      <alignment horizontal="right" vertical="top"/>
    </xf>
    <xf numFmtId="164" fontId="42" fillId="0" borderId="0" xfId="0" applyFont="1" applyAlignment="1">
      <alignment horizontal="right" vertical="top"/>
    </xf>
    <xf numFmtId="164" fontId="68" fillId="0" borderId="0" xfId="0" applyFont="1" applyAlignment="1">
      <alignment vertical="top"/>
    </xf>
    <xf numFmtId="165" fontId="37" fillId="0" borderId="0" xfId="0" applyNumberFormat="1" applyFont="1" applyAlignment="1">
      <alignment vertical="top"/>
    </xf>
    <xf numFmtId="164" fontId="37" fillId="0" borderId="0" xfId="0" applyFont="1" applyAlignment="1">
      <alignment vertical="top" wrapText="1"/>
    </xf>
    <xf numFmtId="166" fontId="37" fillId="0" borderId="0" xfId="0" applyNumberFormat="1" applyFont="1" applyAlignment="1">
      <alignment vertical="top"/>
    </xf>
    <xf numFmtId="164" fontId="37" fillId="0" borderId="0" xfId="0" applyFont="1" applyAlignment="1">
      <alignment vertical="top"/>
    </xf>
    <xf numFmtId="168" fontId="37" fillId="0" borderId="0" xfId="0" applyNumberFormat="1" applyFont="1" applyAlignment="1">
      <alignment vertical="top"/>
    </xf>
    <xf numFmtId="167" fontId="44" fillId="0" borderId="0" xfId="0" applyNumberFormat="1" applyFont="1" applyAlignment="1">
      <alignment horizontal="right" vertical="top"/>
    </xf>
    <xf numFmtId="167" fontId="44" fillId="0" borderId="0" xfId="0" applyNumberFormat="1" applyFont="1" applyAlignment="1">
      <alignment vertical="top"/>
    </xf>
    <xf numFmtId="165" fontId="39" fillId="2" borderId="0" xfId="0" applyNumberFormat="1" applyFont="1" applyFill="1" applyBorder="1" applyAlignment="1">
      <alignment horizontal="center" vertical="top" wrapText="1"/>
    </xf>
    <xf numFmtId="165" fontId="46" fillId="2" borderId="0" xfId="0" applyNumberFormat="1" applyFont="1" applyFill="1" applyBorder="1" applyAlignment="1">
      <alignment horizontal="center" vertical="top" wrapText="1"/>
    </xf>
    <xf numFmtId="167" fontId="41" fillId="0" borderId="14" xfId="0" applyNumberFormat="1" applyFont="1" applyBorder="1" applyAlignment="1">
      <alignment horizontal="right" vertical="top"/>
    </xf>
    <xf numFmtId="167" fontId="54" fillId="10" borderId="15" xfId="0" applyNumberFormat="1" applyFont="1" applyFill="1" applyBorder="1" applyAlignment="1">
      <alignment horizontal="center" vertical="center" wrapText="1"/>
    </xf>
    <xf numFmtId="167" fontId="54" fillId="10" borderId="23" xfId="0" applyNumberFormat="1" applyFont="1" applyFill="1" applyBorder="1" applyAlignment="1">
      <alignment horizontal="center" vertical="center"/>
    </xf>
    <xf numFmtId="164" fontId="46" fillId="0" borderId="0" xfId="0" applyFont="1" applyAlignment="1">
      <alignment horizontal="center" vertical="center"/>
    </xf>
    <xf numFmtId="167" fontId="54" fillId="0" borderId="23" xfId="0" applyNumberFormat="1" applyFont="1" applyBorder="1" applyAlignment="1">
      <alignment vertical="top"/>
    </xf>
    <xf numFmtId="164" fontId="54" fillId="0" borderId="15" xfId="0" applyFont="1" applyBorder="1" applyAlignment="1">
      <alignment vertical="top"/>
    </xf>
    <xf numFmtId="167" fontId="45" fillId="10" borderId="15" xfId="0" applyNumberFormat="1" applyFont="1" applyFill="1" applyBorder="1" applyAlignment="1">
      <alignment horizontal="center" vertical="top" wrapText="1"/>
    </xf>
    <xf numFmtId="167" fontId="45" fillId="10" borderId="23" xfId="0" applyNumberFormat="1" applyFont="1" applyFill="1" applyBorder="1" applyAlignment="1">
      <alignment horizontal="center" vertical="top"/>
    </xf>
    <xf numFmtId="167" fontId="46" fillId="27" borderId="23" xfId="0" applyNumberFormat="1" applyFont="1" applyFill="1" applyBorder="1" applyAlignment="1">
      <alignment vertical="top"/>
    </xf>
    <xf numFmtId="168" fontId="46" fillId="27" borderId="15" xfId="0" applyNumberFormat="1" applyFont="1" applyFill="1" applyBorder="1" applyAlignment="1">
      <alignment vertical="top"/>
    </xf>
    <xf numFmtId="164" fontId="46" fillId="0" borderId="15" xfId="0" applyFont="1" applyBorder="1" applyAlignment="1">
      <alignment horizontal="justify" vertical="top" wrapText="1"/>
    </xf>
    <xf numFmtId="167" fontId="46" fillId="0" borderId="23" xfId="0" applyNumberFormat="1" applyFont="1" applyBorder="1" applyAlignment="1">
      <alignment vertical="top"/>
    </xf>
    <xf numFmtId="167" fontId="44" fillId="0" borderId="23" xfId="0" applyNumberFormat="1" applyFont="1" applyBorder="1" applyAlignment="1">
      <alignment vertical="top"/>
    </xf>
    <xf numFmtId="168" fontId="46" fillId="27" borderId="15" xfId="0" applyNumberFormat="1" applyFont="1" applyFill="1" applyBorder="1" applyAlignment="1">
      <alignment vertical="top"/>
    </xf>
    <xf numFmtId="164" fontId="46" fillId="2" borderId="15" xfId="0" applyFont="1" applyFill="1" applyBorder="1" applyAlignment="1">
      <alignment horizontal="center" vertical="top"/>
    </xf>
    <xf numFmtId="167" fontId="46" fillId="0" borderId="23" xfId="0" applyNumberFormat="1" applyFont="1" applyBorder="1" applyAlignment="1">
      <alignment vertical="top"/>
    </xf>
    <xf numFmtId="164" fontId="44" fillId="2" borderId="15" xfId="0" applyFont="1" applyFill="1" applyBorder="1" applyAlignment="1">
      <alignment horizontal="center" vertical="top"/>
    </xf>
    <xf numFmtId="167" fontId="44" fillId="2" borderId="15" xfId="0" applyNumberFormat="1" applyFont="1" applyFill="1" applyBorder="1" applyAlignment="1">
      <alignment horizontal="right" vertical="top"/>
    </xf>
    <xf numFmtId="164" fontId="46" fillId="2" borderId="15" xfId="0" applyFont="1" applyFill="1" applyBorder="1" applyAlignment="1">
      <alignment horizontal="left" vertical="top" wrapText="1"/>
    </xf>
    <xf numFmtId="167" fontId="46" fillId="2" borderId="23" xfId="0" applyNumberFormat="1" applyFont="1" applyFill="1" applyBorder="1" applyAlignment="1">
      <alignment horizontal="right" vertical="top"/>
    </xf>
    <xf numFmtId="164" fontId="46" fillId="2" borderId="0" xfId="0" applyFont="1" applyFill="1" applyBorder="1" applyAlignment="1">
      <alignment horizontal="center" vertical="top"/>
    </xf>
    <xf numFmtId="167" fontId="44" fillId="2" borderId="23" xfId="0" applyNumberFormat="1" applyFont="1" applyFill="1" applyBorder="1" applyAlignment="1">
      <alignment horizontal="right" vertical="top"/>
    </xf>
    <xf numFmtId="172" fontId="44" fillId="0" borderId="15" xfId="0" applyNumberFormat="1" applyFont="1" applyBorder="1" applyAlignment="1">
      <alignment vertical="top" wrapText="1"/>
    </xf>
    <xf numFmtId="167" fontId="44" fillId="0" borderId="15" xfId="0" applyNumberFormat="1" applyFont="1" applyBorder="1" applyAlignment="1">
      <alignment vertical="top"/>
    </xf>
    <xf numFmtId="164" fontId="44" fillId="0" borderId="15" xfId="0" applyFont="1" applyBorder="1" applyAlignment="1">
      <alignment vertical="top"/>
    </xf>
    <xf numFmtId="167" fontId="44" fillId="0" borderId="23" xfId="0" applyNumberFormat="1" applyFont="1" applyBorder="1" applyAlignment="1">
      <alignment vertical="top"/>
    </xf>
    <xf numFmtId="164" fontId="46" fillId="27" borderId="15" xfId="0" applyFont="1" applyFill="1" applyBorder="1" applyAlignment="1">
      <alignment horizontal="center" vertical="top"/>
    </xf>
    <xf numFmtId="164" fontId="46" fillId="27" borderId="15" xfId="0" applyFont="1" applyFill="1" applyBorder="1" applyAlignment="1">
      <alignment vertical="top"/>
    </xf>
    <xf numFmtId="167" fontId="46" fillId="27" borderId="23" xfId="0" applyNumberFormat="1" applyFont="1" applyFill="1" applyBorder="1" applyAlignment="1">
      <alignment horizontal="right" vertical="top"/>
    </xf>
    <xf numFmtId="164" fontId="46" fillId="0" borderId="15" xfId="0" applyFont="1" applyFill="1" applyBorder="1" applyAlignment="1">
      <alignment horizontal="center" vertical="top"/>
    </xf>
    <xf numFmtId="164" fontId="46" fillId="0" borderId="15" xfId="0" applyFont="1" applyFill="1" applyBorder="1" applyAlignment="1">
      <alignment horizontal="left" vertical="top" wrapText="1"/>
    </xf>
    <xf numFmtId="167" fontId="46" fillId="0" borderId="15" xfId="0" applyNumberFormat="1" applyFont="1" applyFill="1" applyBorder="1" applyAlignment="1">
      <alignment horizontal="right" vertical="top"/>
    </xf>
    <xf numFmtId="164" fontId="46" fillId="0" borderId="15" xfId="0" applyFont="1" applyFill="1" applyBorder="1" applyAlignment="1">
      <alignment horizontal="center" vertical="top"/>
    </xf>
    <xf numFmtId="164" fontId="44" fillId="0" borderId="15" xfId="0" applyFont="1" applyFill="1" applyBorder="1" applyAlignment="1">
      <alignment horizontal="center" vertical="top"/>
    </xf>
    <xf numFmtId="164" fontId="44" fillId="0" borderId="19" xfId="0" applyFont="1" applyFill="1" applyBorder="1" applyAlignment="1">
      <alignment horizontal="justify" vertical="top" wrapText="1"/>
    </xf>
    <xf numFmtId="167" fontId="44" fillId="0" borderId="15" xfId="0" applyNumberFormat="1" applyFont="1" applyFill="1" applyBorder="1" applyAlignment="1">
      <alignment horizontal="right" vertical="top"/>
    </xf>
    <xf numFmtId="164" fontId="0" fillId="0" borderId="15" xfId="0" applyBorder="1" applyAlignment="1">
      <alignment/>
    </xf>
    <xf numFmtId="164" fontId="46" fillId="0" borderId="15" xfId="0" applyFont="1" applyBorder="1" applyAlignment="1">
      <alignment horizontal="center"/>
    </xf>
    <xf numFmtId="164" fontId="46" fillId="0" borderId="15" xfId="0" applyFont="1" applyBorder="1" applyAlignment="1">
      <alignment wrapText="1"/>
    </xf>
    <xf numFmtId="167" fontId="46" fillId="0" borderId="15" xfId="0" applyNumberFormat="1" applyFont="1" applyBorder="1" applyAlignment="1">
      <alignment/>
    </xf>
    <xf numFmtId="164" fontId="44" fillId="0" borderId="15" xfId="0" applyFont="1" applyBorder="1" applyAlignment="1">
      <alignment horizontal="center"/>
    </xf>
    <xf numFmtId="164" fontId="44" fillId="0" borderId="15" xfId="0" applyFont="1" applyBorder="1" applyAlignment="1">
      <alignment wrapText="1"/>
    </xf>
    <xf numFmtId="167" fontId="44" fillId="0" borderId="15" xfId="0" applyNumberFormat="1" applyFont="1" applyBorder="1" applyAlignment="1">
      <alignment/>
    </xf>
    <xf numFmtId="167" fontId="46" fillId="0" borderId="15" xfId="0" applyNumberFormat="1" applyFont="1" applyBorder="1" applyAlignment="1">
      <alignment vertical="top"/>
    </xf>
    <xf numFmtId="167" fontId="44" fillId="0" borderId="15" xfId="0" applyNumberFormat="1" applyFont="1" applyBorder="1" applyAlignment="1">
      <alignment horizontal="right" vertical="top"/>
    </xf>
    <xf numFmtId="164" fontId="69" fillId="0" borderId="15" xfId="0" applyFont="1" applyBorder="1" applyAlignment="1">
      <alignment horizontal="center" vertical="top"/>
    </xf>
    <xf numFmtId="164" fontId="57" fillId="0" borderId="15" xfId="0" applyFont="1" applyBorder="1" applyAlignment="1">
      <alignment horizontal="center" vertical="top"/>
    </xf>
    <xf numFmtId="164" fontId="44" fillId="0" borderId="15" xfId="0" applyFont="1" applyBorder="1" applyAlignment="1">
      <alignment horizontal="center" vertical="top" wrapText="1"/>
    </xf>
    <xf numFmtId="164" fontId="44" fillId="0" borderId="15" xfId="0" applyFont="1" applyBorder="1" applyAlignment="1">
      <alignment horizontal="center" vertical="top"/>
    </xf>
    <xf numFmtId="164" fontId="44" fillId="0" borderId="0" xfId="0" applyFont="1" applyAlignment="1">
      <alignment wrapText="1"/>
    </xf>
    <xf numFmtId="164" fontId="44" fillId="0" borderId="15" xfId="0" applyFont="1" applyBorder="1" applyAlignment="1">
      <alignment vertical="top" wrapText="1"/>
    </xf>
    <xf numFmtId="164" fontId="46" fillId="0" borderId="19" xfId="0" applyFont="1" applyBorder="1" applyAlignment="1">
      <alignment vertical="top" wrapText="1"/>
    </xf>
    <xf numFmtId="164" fontId="44" fillId="0" borderId="19" xfId="0" applyFont="1" applyBorder="1" applyAlignment="1">
      <alignment vertical="top" wrapText="1"/>
    </xf>
    <xf numFmtId="167" fontId="46" fillId="27" borderId="23" xfId="0" applyNumberFormat="1" applyFont="1" applyFill="1" applyBorder="1" applyAlignment="1">
      <alignment vertical="top"/>
    </xf>
    <xf numFmtId="164" fontId="44" fillId="0" borderId="16" xfId="0" applyFont="1" applyBorder="1" applyAlignment="1">
      <alignment horizontal="center" vertical="top"/>
    </xf>
    <xf numFmtId="164" fontId="44" fillId="0" borderId="16" xfId="0" applyFont="1" applyBorder="1" applyAlignment="1">
      <alignment vertical="top" wrapText="1"/>
    </xf>
    <xf numFmtId="167" fontId="44" fillId="0" borderId="24" xfId="0" applyNumberFormat="1" applyFont="1" applyBorder="1" applyAlignment="1">
      <alignment vertical="top"/>
    </xf>
    <xf numFmtId="164" fontId="46" fillId="10" borderId="17" xfId="0" applyFont="1" applyFill="1" applyBorder="1" applyAlignment="1">
      <alignment horizontal="right" vertical="top"/>
    </xf>
    <xf numFmtId="167" fontId="46" fillId="5" borderId="17" xfId="0" applyNumberFormat="1" applyFont="1" applyFill="1" applyBorder="1" applyAlignment="1">
      <alignment horizontal="right" vertical="top"/>
    </xf>
    <xf numFmtId="167" fontId="46" fillId="5" borderId="17" xfId="0" applyNumberFormat="1" applyFont="1" applyFill="1" applyBorder="1" applyAlignment="1">
      <alignment vertical="top"/>
    </xf>
    <xf numFmtId="164" fontId="0" fillId="0" borderId="0" xfId="0" applyAlignment="1">
      <alignment wrapText="1"/>
    </xf>
    <xf numFmtId="167" fontId="0" fillId="0" borderId="0" xfId="0" applyNumberFormat="1" applyAlignment="1">
      <alignment/>
    </xf>
    <xf numFmtId="164" fontId="44" fillId="0" borderId="0" xfId="0" applyFont="1" applyAlignment="1">
      <alignment/>
    </xf>
    <xf numFmtId="166" fontId="44" fillId="0" borderId="0" xfId="0" applyNumberFormat="1" applyFont="1" applyAlignment="1">
      <alignment/>
    </xf>
    <xf numFmtId="165" fontId="46" fillId="0" borderId="0" xfId="0" applyNumberFormat="1" applyFont="1" applyBorder="1" applyAlignment="1">
      <alignment horizontal="center"/>
    </xf>
    <xf numFmtId="166" fontId="41" fillId="0" borderId="14" xfId="0" applyNumberFormat="1" applyFont="1" applyBorder="1" applyAlignment="1">
      <alignment horizontal="right"/>
    </xf>
    <xf numFmtId="168" fontId="46" fillId="27" borderId="15" xfId="0" applyNumberFormat="1" applyFont="1" applyFill="1" applyBorder="1" applyAlignment="1">
      <alignment horizontal="right" vertical="top" wrapText="1"/>
    </xf>
    <xf numFmtId="164" fontId="46" fillId="0" borderId="15" xfId="0" applyFont="1" applyFill="1" applyBorder="1" applyAlignment="1">
      <alignment horizontal="center" vertical="top" wrapText="1"/>
    </xf>
    <xf numFmtId="164" fontId="46" fillId="0" borderId="15" xfId="0" applyFont="1" applyFill="1" applyBorder="1" applyAlignment="1">
      <alignment horizontal="left" vertical="top" wrapText="1"/>
    </xf>
    <xf numFmtId="167" fontId="46" fillId="0" borderId="15" xfId="0" applyNumberFormat="1" applyFont="1" applyFill="1" applyBorder="1" applyAlignment="1">
      <alignment horizontal="right" vertical="top" wrapText="1"/>
    </xf>
    <xf numFmtId="168" fontId="46" fillId="0" borderId="15" xfId="0" applyNumberFormat="1" applyFont="1" applyBorder="1" applyAlignment="1">
      <alignment horizontal="right" vertical="top" wrapText="1"/>
    </xf>
    <xf numFmtId="164" fontId="44" fillId="0" borderId="15" xfId="0" applyFont="1" applyFill="1" applyBorder="1" applyAlignment="1">
      <alignment horizontal="center" vertical="top" wrapText="1"/>
    </xf>
    <xf numFmtId="167" fontId="44" fillId="0" borderId="15" xfId="0" applyNumberFormat="1" applyFont="1" applyFill="1" applyBorder="1" applyAlignment="1">
      <alignment horizontal="right" vertical="top" wrapText="1"/>
    </xf>
    <xf numFmtId="168" fontId="44" fillId="0" borderId="15" xfId="0" applyNumberFormat="1" applyFont="1" applyBorder="1" applyAlignment="1">
      <alignment horizontal="right" vertical="top" wrapText="1"/>
    </xf>
    <xf numFmtId="164" fontId="44" fillId="27" borderId="15" xfId="0" applyFont="1" applyFill="1" applyBorder="1" applyAlignment="1">
      <alignment horizontal="center" vertical="top" wrapText="1"/>
    </xf>
    <xf numFmtId="168" fontId="44" fillId="27" borderId="15" xfId="0" applyNumberFormat="1" applyFont="1" applyFill="1" applyBorder="1" applyAlignment="1">
      <alignment horizontal="right" vertical="top" wrapText="1"/>
    </xf>
    <xf numFmtId="164" fontId="46" fillId="0" borderId="15" xfId="0" applyFont="1" applyBorder="1" applyAlignment="1">
      <alignment horizontal="center" vertical="top" wrapText="1"/>
    </xf>
    <xf numFmtId="164" fontId="44" fillId="0" borderId="15" xfId="0" applyFont="1" applyFill="1" applyBorder="1" applyAlignment="1">
      <alignment horizontal="left" vertical="top" wrapText="1"/>
    </xf>
    <xf numFmtId="167" fontId="44" fillId="0" borderId="23" xfId="0" applyNumberFormat="1" applyFont="1" applyFill="1" applyBorder="1" applyAlignment="1">
      <alignment horizontal="right" vertical="top" wrapText="1"/>
    </xf>
    <xf numFmtId="164" fontId="44" fillId="27" borderId="0" xfId="0" applyFont="1" applyFill="1" applyAlignment="1">
      <alignment/>
    </xf>
    <xf numFmtId="164" fontId="44" fillId="0" borderId="16" xfId="0" applyFont="1" applyBorder="1" applyAlignment="1">
      <alignment horizontal="center" vertical="top" wrapText="1"/>
    </xf>
    <xf numFmtId="167" fontId="44" fillId="0" borderId="24" xfId="0" applyNumberFormat="1" applyFont="1" applyBorder="1" applyAlignment="1">
      <alignment vertical="top" wrapText="1"/>
    </xf>
    <xf numFmtId="168" fontId="44" fillId="0" borderId="16" xfId="0" applyNumberFormat="1" applyFont="1" applyBorder="1" applyAlignment="1">
      <alignment vertical="top" wrapText="1"/>
    </xf>
    <xf numFmtId="169" fontId="46" fillId="10" borderId="17" xfId="0" applyNumberFormat="1" applyFont="1" applyFill="1" applyBorder="1" applyAlignment="1">
      <alignment horizontal="right" vertical="top" wrapText="1"/>
    </xf>
    <xf numFmtId="167" fontId="46" fillId="5" borderId="17" xfId="0" applyNumberFormat="1" applyFont="1" applyFill="1" applyBorder="1" applyAlignment="1">
      <alignment horizontal="right" vertical="top" wrapText="1"/>
    </xf>
    <xf numFmtId="168" fontId="46" fillId="5" borderId="17" xfId="0" applyNumberFormat="1" applyFont="1" applyFill="1" applyBorder="1" applyAlignment="1">
      <alignment horizontal="right" vertical="top" wrapText="1"/>
    </xf>
    <xf numFmtId="166" fontId="45" fillId="0" borderId="0" xfId="0" applyNumberFormat="1" applyFont="1" applyBorder="1" applyAlignment="1">
      <alignment horizontal="right"/>
    </xf>
    <xf numFmtId="166" fontId="44" fillId="0" borderId="0" xfId="0" applyNumberFormat="1" applyFont="1" applyAlignment="1">
      <alignment vertical="center"/>
    </xf>
    <xf numFmtId="166" fontId="46" fillId="10" borderId="15" xfId="0" applyNumberFormat="1" applyFont="1" applyFill="1" applyBorder="1" applyAlignment="1">
      <alignment horizontal="center" vertical="center"/>
    </xf>
    <xf numFmtId="164" fontId="46" fillId="0" borderId="15" xfId="0" applyFont="1" applyBorder="1" applyAlignment="1">
      <alignment vertical="center"/>
    </xf>
    <xf numFmtId="164" fontId="44" fillId="0" borderId="15" xfId="0" applyFont="1" applyBorder="1" applyAlignment="1">
      <alignment horizontal="left" vertical="center" indent="1"/>
    </xf>
    <xf numFmtId="164" fontId="44" fillId="0" borderId="15" xfId="0" applyFont="1" applyBorder="1" applyAlignment="1">
      <alignment horizontal="left" vertical="center" indent="2"/>
    </xf>
    <xf numFmtId="164" fontId="46" fillId="0" borderId="15" xfId="0" applyFont="1" applyBorder="1" applyAlignment="1">
      <alignment horizontal="left" vertical="center" indent="2"/>
    </xf>
    <xf numFmtId="164" fontId="46" fillId="17" borderId="15" xfId="0" applyFont="1" applyFill="1" applyBorder="1" applyAlignment="1">
      <alignment horizontal="right"/>
    </xf>
    <xf numFmtId="164" fontId="53" fillId="0" borderId="0" xfId="0" applyFont="1" applyAlignment="1">
      <alignment/>
    </xf>
    <xf numFmtId="166" fontId="44" fillId="0" borderId="0" xfId="0" applyNumberFormat="1" applyFont="1" applyAlignment="1">
      <alignment horizontal="right" vertical="center"/>
    </xf>
    <xf numFmtId="166" fontId="65" fillId="0" borderId="0" xfId="0" applyNumberFormat="1" applyFont="1" applyAlignment="1">
      <alignment horizontal="left" vertical="top" wrapText="1"/>
    </xf>
    <xf numFmtId="164" fontId="46" fillId="0" borderId="0" xfId="0" applyFont="1" applyAlignment="1">
      <alignment horizontal="center" vertical="top"/>
    </xf>
    <xf numFmtId="166" fontId="70" fillId="0" borderId="0" xfId="0" applyNumberFormat="1" applyFont="1" applyAlignment="1">
      <alignment horizontal="right"/>
    </xf>
    <xf numFmtId="164" fontId="44" fillId="2" borderId="0" xfId="0" applyFont="1" applyFill="1" applyAlignment="1">
      <alignment vertical="center"/>
    </xf>
    <xf numFmtId="165" fontId="44" fillId="2" borderId="0" xfId="0" applyNumberFormat="1" applyFont="1" applyFill="1" applyAlignment="1">
      <alignment vertical="center"/>
    </xf>
    <xf numFmtId="166" fontId="70" fillId="2" borderId="0" xfId="0" applyNumberFormat="1" applyFont="1" applyFill="1" applyAlignment="1">
      <alignment horizontal="right"/>
    </xf>
    <xf numFmtId="164" fontId="39" fillId="2" borderId="0" xfId="0" applyFont="1" applyFill="1" applyBorder="1" applyAlignment="1">
      <alignment horizontal="left" vertical="center"/>
    </xf>
    <xf numFmtId="165" fontId="39" fillId="2" borderId="0" xfId="0" applyNumberFormat="1" applyFont="1" applyFill="1" applyAlignment="1">
      <alignment vertical="center"/>
    </xf>
    <xf numFmtId="164" fontId="39" fillId="2" borderId="0" xfId="0" applyFont="1" applyFill="1" applyAlignment="1">
      <alignment vertical="center"/>
    </xf>
    <xf numFmtId="166" fontId="71" fillId="2" borderId="0" xfId="0" applyNumberFormat="1" applyFont="1" applyFill="1" applyAlignment="1">
      <alignment horizontal="right"/>
    </xf>
    <xf numFmtId="164" fontId="40" fillId="0" borderId="0" xfId="0" applyFont="1" applyAlignment="1">
      <alignment vertical="center"/>
    </xf>
    <xf numFmtId="164" fontId="44" fillId="0" borderId="0" xfId="0" applyFont="1" applyAlignment="1">
      <alignment horizontal="center" vertical="center"/>
    </xf>
    <xf numFmtId="164" fontId="44" fillId="2" borderId="0" xfId="0" applyFont="1" applyFill="1" applyBorder="1" applyAlignment="1">
      <alignment horizontal="left" vertical="center"/>
    </xf>
    <xf numFmtId="165" fontId="46" fillId="2" borderId="0" xfId="0" applyNumberFormat="1" applyFont="1" applyFill="1" applyBorder="1" applyAlignment="1">
      <alignment horizontal="center" vertical="center"/>
    </xf>
    <xf numFmtId="164" fontId="44" fillId="2" borderId="0" xfId="0" applyFont="1" applyFill="1" applyBorder="1" applyAlignment="1">
      <alignment vertical="center"/>
    </xf>
    <xf numFmtId="164" fontId="46" fillId="29" borderId="15" xfId="0" applyFont="1" applyFill="1" applyBorder="1" applyAlignment="1">
      <alignment horizontal="center" vertical="center"/>
    </xf>
    <xf numFmtId="165" fontId="46" fillId="29" borderId="15" xfId="0" applyNumberFormat="1" applyFont="1" applyFill="1" applyBorder="1" applyAlignment="1">
      <alignment horizontal="center" vertical="center"/>
    </xf>
    <xf numFmtId="166" fontId="46" fillId="29" borderId="15" xfId="0" applyNumberFormat="1" applyFont="1" applyFill="1" applyBorder="1" applyAlignment="1">
      <alignment horizontal="center" vertical="center" wrapText="1"/>
    </xf>
    <xf numFmtId="164" fontId="39" fillId="0" borderId="15" xfId="0" applyFont="1" applyBorder="1" applyAlignment="1">
      <alignment horizontal="center" vertical="center"/>
    </xf>
    <xf numFmtId="165" fontId="39" fillId="0" borderId="15" xfId="0" applyNumberFormat="1" applyFont="1" applyBorder="1" applyAlignment="1">
      <alignment horizontal="center" vertical="center"/>
    </xf>
    <xf numFmtId="164" fontId="39" fillId="0" borderId="15" xfId="0" applyFont="1" applyBorder="1" applyAlignment="1">
      <alignment horizontal="left" vertical="center" wrapText="1"/>
    </xf>
    <xf numFmtId="167" fontId="39" fillId="0" borderId="15" xfId="0" applyNumberFormat="1" applyFont="1" applyBorder="1" applyAlignment="1">
      <alignment horizontal="right" vertical="center"/>
    </xf>
    <xf numFmtId="168" fontId="39" fillId="0" borderId="15" xfId="0" applyNumberFormat="1" applyFont="1" applyBorder="1" applyAlignment="1">
      <alignment horizontal="right" vertical="center"/>
    </xf>
    <xf numFmtId="164" fontId="40" fillId="0" borderId="15" xfId="0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center" vertical="center"/>
    </xf>
    <xf numFmtId="164" fontId="40" fillId="0" borderId="15" xfId="0" applyFont="1" applyBorder="1" applyAlignment="1">
      <alignment horizontal="left" vertical="center" wrapText="1"/>
    </xf>
    <xf numFmtId="167" fontId="40" fillId="0" borderId="15" xfId="0" applyNumberFormat="1" applyFont="1" applyBorder="1" applyAlignment="1">
      <alignment horizontal="right" vertical="center"/>
    </xf>
    <xf numFmtId="167" fontId="40" fillId="0" borderId="15" xfId="0" applyNumberFormat="1" applyFont="1" applyBorder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6" fontId="45" fillId="0" borderId="0" xfId="0" applyNumberFormat="1" applyFont="1" applyBorder="1" applyAlignment="1">
      <alignment wrapText="1"/>
    </xf>
    <xf numFmtId="164" fontId="72" fillId="0" borderId="0" xfId="0" applyFont="1" applyAlignment="1">
      <alignment/>
    </xf>
    <xf numFmtId="164" fontId="73" fillId="0" borderId="0" xfId="0" applyFont="1" applyAlignment="1">
      <alignment horizontal="right"/>
    </xf>
    <xf numFmtId="166" fontId="44" fillId="0" borderId="15" xfId="0" applyNumberFormat="1" applyFont="1" applyBorder="1" applyAlignment="1">
      <alignment horizontal="center" vertical="center"/>
    </xf>
    <xf numFmtId="164" fontId="44" fillId="0" borderId="15" xfId="0" applyFont="1" applyBorder="1" applyAlignment="1">
      <alignment vertical="center"/>
    </xf>
    <xf numFmtId="167" fontId="46" fillId="0" borderId="15" xfId="0" applyNumberFormat="1" applyFont="1" applyBorder="1" applyAlignment="1">
      <alignment horizontal="center" vertical="center"/>
    </xf>
    <xf numFmtId="167" fontId="44" fillId="0" borderId="15" xfId="0" applyNumberFormat="1" applyFont="1" applyBorder="1" applyAlignment="1">
      <alignment horizontal="center" vertical="center"/>
    </xf>
    <xf numFmtId="166" fontId="45" fillId="0" borderId="0" xfId="0" applyNumberFormat="1" applyFont="1" applyBorder="1" applyAlignment="1">
      <alignment horizontal="right" wrapText="1"/>
    </xf>
    <xf numFmtId="164" fontId="40" fillId="0" borderId="0" xfId="0" applyFont="1" applyAlignment="1">
      <alignment horizontal="center" wrapText="1"/>
    </xf>
    <xf numFmtId="164" fontId="65" fillId="0" borderId="0" xfId="0" applyFont="1" applyAlignment="1">
      <alignment/>
    </xf>
    <xf numFmtId="164" fontId="58" fillId="0" borderId="0" xfId="0" applyFont="1" applyAlignment="1">
      <alignment horizontal="center" wrapText="1"/>
    </xf>
    <xf numFmtId="164" fontId="39" fillId="0" borderId="0" xfId="0" applyFont="1" applyBorder="1" applyAlignment="1">
      <alignment horizontal="center" wrapText="1"/>
    </xf>
    <xf numFmtId="164" fontId="40" fillId="0" borderId="0" xfId="0" applyFont="1" applyBorder="1" applyAlignment="1">
      <alignment horizontal="center" wrapText="1"/>
    </xf>
    <xf numFmtId="164" fontId="46" fillId="30" borderId="19" xfId="0" applyFont="1" applyFill="1" applyBorder="1" applyAlignment="1">
      <alignment horizontal="center" wrapText="1"/>
    </xf>
    <xf numFmtId="164" fontId="46" fillId="30" borderId="15" xfId="0" applyFont="1" applyFill="1" applyBorder="1" applyAlignment="1">
      <alignment horizontal="center" wrapText="1"/>
    </xf>
    <xf numFmtId="164" fontId="44" fillId="0" borderId="15" xfId="0" applyNumberFormat="1" applyFont="1" applyBorder="1" applyAlignment="1">
      <alignment horizontal="center" vertical="center"/>
    </xf>
    <xf numFmtId="164" fontId="44" fillId="0" borderId="15" xfId="0" applyFont="1" applyBorder="1" applyAlignment="1">
      <alignment horizontal="center" vertical="center"/>
    </xf>
    <xf numFmtId="164" fontId="44" fillId="0" borderId="15" xfId="0" applyFont="1" applyBorder="1" applyAlignment="1">
      <alignment horizontal="justify" vertical="center"/>
    </xf>
    <xf numFmtId="167" fontId="44" fillId="0" borderId="15" xfId="0" applyNumberFormat="1" applyFont="1" applyBorder="1" applyAlignment="1">
      <alignment horizontal="right" vertical="center"/>
    </xf>
    <xf numFmtId="164" fontId="44" fillId="0" borderId="25" xfId="0" applyFont="1" applyBorder="1" applyAlignment="1">
      <alignment horizontal="left" vertical="center" wrapText="1"/>
    </xf>
    <xf numFmtId="167" fontId="44" fillId="0" borderId="18" xfId="0" applyNumberFormat="1" applyFont="1" applyBorder="1" applyAlignment="1">
      <alignment horizontal="right" vertical="center"/>
    </xf>
    <xf numFmtId="164" fontId="44" fillId="0" borderId="15" xfId="0" applyFont="1" applyBorder="1" applyAlignment="1">
      <alignment horizontal="left" vertical="center" wrapText="1"/>
    </xf>
    <xf numFmtId="164" fontId="44" fillId="0" borderId="15" xfId="0" applyFont="1" applyBorder="1" applyAlignment="1">
      <alignment horizontal="justify"/>
    </xf>
    <xf numFmtId="172" fontId="46" fillId="30" borderId="25" xfId="0" applyNumberFormat="1" applyFont="1" applyFill="1" applyBorder="1" applyAlignment="1">
      <alignment horizontal="right" vertical="center"/>
    </xf>
    <xf numFmtId="167" fontId="46" fillId="30" borderId="18" xfId="0" applyNumberFormat="1" applyFont="1" applyFill="1" applyBorder="1" applyAlignment="1">
      <alignment horizontal="right" vertical="center"/>
    </xf>
    <xf numFmtId="164" fontId="74" fillId="0" borderId="0" xfId="0" applyFont="1" applyAlignment="1">
      <alignment horizontal="center" wrapText="1"/>
    </xf>
    <xf numFmtId="164" fontId="45" fillId="0" borderId="26" xfId="0" applyFont="1" applyBorder="1" applyAlignment="1">
      <alignment horizontal="center" vertical="center" wrapText="1"/>
    </xf>
    <xf numFmtId="164" fontId="45" fillId="0" borderId="17" xfId="0" applyFont="1" applyBorder="1" applyAlignment="1">
      <alignment horizontal="center" vertical="center" wrapText="1"/>
    </xf>
    <xf numFmtId="164" fontId="45" fillId="0" borderId="0" xfId="0" applyFont="1" applyBorder="1" applyAlignment="1">
      <alignment horizontal="left" vertical="center" wrapText="1"/>
    </xf>
    <xf numFmtId="164" fontId="45" fillId="0" borderId="0" xfId="0" applyFont="1" applyBorder="1" applyAlignment="1">
      <alignment horizontal="center" vertical="center" wrapText="1"/>
    </xf>
    <xf numFmtId="167" fontId="45" fillId="0" borderId="0" xfId="0" applyNumberFormat="1" applyFont="1" applyBorder="1" applyAlignment="1">
      <alignment horizontal="center" vertical="center" wrapText="1"/>
    </xf>
    <xf numFmtId="164" fontId="45" fillId="0" borderId="0" xfId="0" applyFont="1" applyAlignment="1">
      <alignment horizontal="center" vertical="center" wrapText="1"/>
    </xf>
    <xf numFmtId="164" fontId="45" fillId="0" borderId="0" xfId="0" applyFont="1" applyBorder="1" applyAlignment="1">
      <alignment horizontal="right" vertical="center" wrapText="1"/>
    </xf>
    <xf numFmtId="164" fontId="45" fillId="0" borderId="27" xfId="0" applyFont="1" applyBorder="1" applyAlignment="1">
      <alignment horizontal="center" vertical="center" wrapText="1"/>
    </xf>
    <xf numFmtId="164" fontId="75" fillId="0" borderId="0" xfId="0" applyFont="1" applyBorder="1" applyAlignment="1">
      <alignment horizontal="center" vertical="center" wrapText="1"/>
    </xf>
    <xf numFmtId="164" fontId="54" fillId="0" borderId="0" xfId="0" applyFont="1" applyBorder="1" applyAlignment="1">
      <alignment horizontal="center" vertical="center" wrapText="1"/>
    </xf>
    <xf numFmtId="164" fontId="54" fillId="0" borderId="0" xfId="0" applyFont="1" applyBorder="1" applyAlignment="1">
      <alignment horizontal="left" vertical="center" wrapText="1"/>
    </xf>
    <xf numFmtId="164" fontId="62" fillId="0" borderId="15" xfId="0" applyFont="1" applyBorder="1" applyAlignment="1">
      <alignment horizontal="center" vertical="center" wrapText="1"/>
    </xf>
    <xf numFmtId="164" fontId="72" fillId="0" borderId="0" xfId="0" applyFont="1" applyBorder="1" applyAlignment="1">
      <alignment horizontal="center" vertical="center" wrapText="1"/>
    </xf>
    <xf numFmtId="164" fontId="72" fillId="0" borderId="0" xfId="0" applyFont="1" applyAlignment="1">
      <alignment horizontal="center" vertical="center" wrapText="1"/>
    </xf>
    <xf numFmtId="164" fontId="45" fillId="0" borderId="15" xfId="0" applyFont="1" applyBorder="1" applyAlignment="1">
      <alignment horizontal="center" vertical="center" wrapText="1"/>
    </xf>
    <xf numFmtId="171" fontId="76" fillId="0" borderId="15" xfId="0" applyNumberFormat="1" applyFont="1" applyBorder="1" applyAlignment="1">
      <alignment horizontal="center" vertical="center" wrapText="1"/>
    </xf>
    <xf numFmtId="164" fontId="45" fillId="0" borderId="15" xfId="0" applyFont="1" applyBorder="1" applyAlignment="1">
      <alignment horizontal="left" vertical="center" wrapText="1"/>
    </xf>
    <xf numFmtId="166" fontId="45" fillId="0" borderId="15" xfId="0" applyNumberFormat="1" applyFont="1" applyFill="1" applyBorder="1" applyAlignment="1">
      <alignment horizontal="right" vertical="center" wrapText="1"/>
    </xf>
    <xf numFmtId="164" fontId="77" fillId="0" borderId="0" xfId="0" applyFont="1" applyBorder="1" applyAlignment="1">
      <alignment horizontal="center" vertical="center" wrapText="1"/>
    </xf>
    <xf numFmtId="166" fontId="45" fillId="0" borderId="15" xfId="0" applyNumberFormat="1" applyFont="1" applyBorder="1" applyAlignment="1">
      <alignment horizontal="right" vertical="center" wrapText="1"/>
    </xf>
    <xf numFmtId="164" fontId="45" fillId="0" borderId="15" xfId="0" applyFont="1" applyFill="1" applyBorder="1" applyAlignment="1">
      <alignment horizontal="center" vertical="center" wrapText="1"/>
    </xf>
    <xf numFmtId="164" fontId="45" fillId="0" borderId="15" xfId="0" applyFont="1" applyFill="1" applyBorder="1" applyAlignment="1">
      <alignment horizontal="left" vertical="center" wrapText="1"/>
    </xf>
    <xf numFmtId="171" fontId="76" fillId="0" borderId="0" xfId="0" applyNumberFormat="1" applyFont="1" applyBorder="1" applyAlignment="1">
      <alignment horizontal="center" vertical="center" wrapText="1"/>
    </xf>
    <xf numFmtId="164" fontId="45" fillId="0" borderId="0" xfId="0" applyFont="1" applyFill="1" applyBorder="1" applyAlignment="1">
      <alignment horizontal="center" vertical="center" wrapText="1"/>
    </xf>
    <xf numFmtId="167" fontId="45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right" vertical="center" wrapText="1"/>
    </xf>
    <xf numFmtId="166" fontId="45" fillId="0" borderId="0" xfId="0" applyNumberFormat="1" applyFont="1" applyFill="1" applyBorder="1" applyAlignment="1">
      <alignment horizontal="right" vertical="center" wrapText="1"/>
    </xf>
    <xf numFmtId="166" fontId="45" fillId="0" borderId="0" xfId="0" applyNumberFormat="1" applyFont="1" applyBorder="1" applyAlignment="1">
      <alignment horizontal="center" vertical="center" wrapText="1"/>
    </xf>
    <xf numFmtId="167" fontId="76" fillId="0" borderId="0" xfId="0" applyNumberFormat="1" applyFont="1" applyBorder="1" applyAlignment="1">
      <alignment horizontal="center" vertical="center" wrapText="1"/>
    </xf>
    <xf numFmtId="164" fontId="76" fillId="0" borderId="0" xfId="0" applyFont="1" applyBorder="1" applyAlignment="1">
      <alignment horizontal="center" vertical="center" wrapText="1"/>
    </xf>
    <xf numFmtId="167" fontId="45" fillId="0" borderId="0" xfId="0" applyNumberFormat="1" applyFont="1" applyBorder="1" applyAlignment="1">
      <alignment horizontal="left" vertical="center" wrapText="1"/>
    </xf>
    <xf numFmtId="167" fontId="78" fillId="0" borderId="0" xfId="0" applyNumberFormat="1" applyFont="1" applyBorder="1" applyAlignment="1">
      <alignment horizontal="center" vertical="center" wrapText="1"/>
    </xf>
    <xf numFmtId="167" fontId="54" fillId="0" borderId="0" xfId="0" applyNumberFormat="1" applyFont="1" applyBorder="1" applyAlignment="1">
      <alignment horizontal="left" vertical="center" wrapText="1"/>
    </xf>
    <xf numFmtId="167" fontId="54" fillId="0" borderId="0" xfId="0" applyNumberFormat="1" applyFont="1" applyBorder="1" applyAlignment="1">
      <alignment horizontal="center" vertic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defaultGridColor="0" view="pageBreakPreview" zoomScale="80" zoomScaleSheetLayoutView="80" colorId="15" workbookViewId="0" topLeftCell="A7">
      <selection activeCell="B19" sqref="B19"/>
    </sheetView>
  </sheetViews>
  <sheetFormatPr defaultColWidth="12.00390625" defaultRowHeight="12.75"/>
  <cols>
    <col min="1" max="1" width="7.375" style="1" customWidth="1"/>
    <col min="2" max="2" width="54.875" style="2" customWidth="1"/>
    <col min="3" max="3" width="17.375" style="2" customWidth="1"/>
    <col min="4" max="4" width="17.375" style="3" customWidth="1"/>
    <col min="5" max="5" width="13.25390625" style="4" customWidth="1"/>
    <col min="6" max="16384" width="11.625" style="4" customWidth="1"/>
  </cols>
  <sheetData>
    <row r="1" spans="1:5" ht="21.75" customHeight="1">
      <c r="A1"/>
      <c r="B1" s="5"/>
      <c r="C1" s="5"/>
      <c r="D1" s="5"/>
      <c r="E1" s="5"/>
    </row>
    <row r="2" spans="1:5" ht="39" customHeight="1">
      <c r="A2" s="6" t="s">
        <v>0</v>
      </c>
      <c r="B2" s="6"/>
      <c r="C2" s="6"/>
      <c r="D2" s="6"/>
      <c r="E2" s="6"/>
    </row>
    <row r="3" spans="1:5" ht="16.5" customHeight="1">
      <c r="A3" s="7"/>
      <c r="B3" s="7"/>
      <c r="C3" s="7"/>
      <c r="D3" s="7"/>
      <c r="E3" s="8"/>
    </row>
    <row r="4" spans="1:5" ht="17.25">
      <c r="A4" s="9"/>
      <c r="B4" s="10"/>
      <c r="C4" s="10"/>
      <c r="D4" s="11" t="s">
        <v>1</v>
      </c>
      <c r="E4" s="11"/>
    </row>
    <row r="5" spans="1:5" s="16" customFormat="1" ht="30" customHeight="1">
      <c r="A5" s="12" t="s">
        <v>2</v>
      </c>
      <c r="B5" s="13" t="s">
        <v>3</v>
      </c>
      <c r="C5" s="13" t="s">
        <v>4</v>
      </c>
      <c r="D5" s="14" t="s">
        <v>5</v>
      </c>
      <c r="E5" s="15" t="s">
        <v>6</v>
      </c>
    </row>
    <row r="6" spans="1:5" s="16" customFormat="1" ht="17.25">
      <c r="A6" s="17" t="s">
        <v>7</v>
      </c>
      <c r="B6" s="18" t="s">
        <v>8</v>
      </c>
      <c r="C6" s="19">
        <f>'zał 3'!F7</f>
        <v>426678.62</v>
      </c>
      <c r="D6" s="19">
        <f>'zał 3'!G7</f>
        <v>426678.62</v>
      </c>
      <c r="E6" s="20">
        <f>(D6/C6)*100</f>
        <v>100</v>
      </c>
    </row>
    <row r="7" spans="1:5" ht="17.25">
      <c r="A7" s="21" t="str">
        <f>'zał 2'!A7</f>
        <v>020</v>
      </c>
      <c r="B7" s="22" t="str">
        <f>'zał 2'!D7</f>
        <v>Leśnictwo</v>
      </c>
      <c r="C7" s="23">
        <f>'zał 2'!F7</f>
        <v>7300</v>
      </c>
      <c r="D7" s="23">
        <f>'zał 2'!G7</f>
        <v>7149.63</v>
      </c>
      <c r="E7" s="20">
        <f>(D7/C7)*100</f>
        <v>97.94013698630137</v>
      </c>
    </row>
    <row r="8" spans="1:5" ht="17.25">
      <c r="A8" s="21" t="s">
        <v>9</v>
      </c>
      <c r="B8" s="22" t="s">
        <v>10</v>
      </c>
      <c r="C8" s="23">
        <f>'zał 2'!F10</f>
        <v>300200</v>
      </c>
      <c r="D8" s="23">
        <f>'zał 2'!G10</f>
        <v>300987.33</v>
      </c>
      <c r="E8" s="20">
        <v>100.3</v>
      </c>
    </row>
    <row r="9" spans="1:5" ht="17.25">
      <c r="A9" s="21" t="s">
        <v>11</v>
      </c>
      <c r="B9" s="22" t="str">
        <f>'zał 2'!D14</f>
        <v>Gospodarka  mieszkaniowa</v>
      </c>
      <c r="C9" s="23">
        <f>'zał 2'!F14</f>
        <v>2161248</v>
      </c>
      <c r="D9" s="23">
        <f>'zał 2'!G14</f>
        <v>1732772.0499999998</v>
      </c>
      <c r="E9" s="20">
        <f>(D9/C9)*100</f>
        <v>80.1746051355513</v>
      </c>
    </row>
    <row r="10" spans="1:5" ht="17.25">
      <c r="A10" s="21" t="s">
        <v>12</v>
      </c>
      <c r="B10" s="22" t="str">
        <f>'zał 2'!D26</f>
        <v>Działalność usługowa </v>
      </c>
      <c r="C10" s="23">
        <f>'zał 2'!F26+'zał 4'!E8</f>
        <v>46600</v>
      </c>
      <c r="D10" s="23">
        <f>'zał 2'!G26+'zał 4'!F8</f>
        <v>45722.5</v>
      </c>
      <c r="E10" s="20">
        <f>(D10/C10)*100</f>
        <v>98.11695278969957</v>
      </c>
    </row>
    <row r="11" spans="1:5" ht="17.25">
      <c r="A11" s="21" t="s">
        <v>13</v>
      </c>
      <c r="B11" s="22" t="str">
        <f>'zał 2'!D29</f>
        <v>Administracja  publiczna</v>
      </c>
      <c r="C11" s="23">
        <f>'zał 2'!F29+'zał 3'!F10</f>
        <v>274299</v>
      </c>
      <c r="D11" s="23">
        <f>'zał 2'!G29+'zał 3'!G10</f>
        <v>266169.02</v>
      </c>
      <c r="E11" s="20">
        <f>(D11/C11)*100</f>
        <v>97.03608835613691</v>
      </c>
    </row>
    <row r="12" spans="1:5" ht="32.25">
      <c r="A12" s="21" t="s">
        <v>14</v>
      </c>
      <c r="B12" s="22" t="str">
        <f>'zał 3'!D13</f>
        <v>Urzędy naczelnych organów władzy państwowej, kontroli  i  ochrony  prawa  oraz  sądownictwa </v>
      </c>
      <c r="C12" s="23">
        <f>'zał 3'!F13</f>
        <v>29901</v>
      </c>
      <c r="D12" s="23">
        <f>'zał 3'!G13</f>
        <v>29900.55</v>
      </c>
      <c r="E12" s="20">
        <f>(D12/C12)*100</f>
        <v>99.99849503361091</v>
      </c>
    </row>
    <row r="13" spans="1:5" ht="63.75">
      <c r="A13" s="21" t="s">
        <v>15</v>
      </c>
      <c r="B13" s="24" t="str">
        <f>'zał 2'!D39</f>
        <v>Dochody  od  osób  prawnych, od osób  fizycznych i  od  innych  jednostek  nieposiadających  osobowości  prawnej  oraz  wydatki  związane  z  ich  poborem   </v>
      </c>
      <c r="C13" s="23">
        <f>'zał 2'!F39</f>
        <v>16989840</v>
      </c>
      <c r="D13" s="23">
        <f>'zał 2'!G39</f>
        <v>17965171.17</v>
      </c>
      <c r="E13" s="20">
        <f>(D13/C13)*100</f>
        <v>105.74067307284824</v>
      </c>
    </row>
    <row r="14" spans="1:5" ht="17.25">
      <c r="A14" s="21" t="s">
        <v>16</v>
      </c>
      <c r="B14" s="22" t="str">
        <f>'zał 2'!D78</f>
        <v>Różne  rozliczenia</v>
      </c>
      <c r="C14" s="23">
        <f>'zał 2'!F78</f>
        <v>11603315</v>
      </c>
      <c r="D14" s="23">
        <f>'zał 2'!G78</f>
        <v>11750831.55</v>
      </c>
      <c r="E14" s="20">
        <f>(D14/C14)*100</f>
        <v>101.27133108081614</v>
      </c>
    </row>
    <row r="15" spans="1:5" ht="17.25">
      <c r="A15" s="21" t="s">
        <v>17</v>
      </c>
      <c r="B15" s="22" t="str">
        <f>'zał 2'!D87</f>
        <v>Oświata  i  wychowanie</v>
      </c>
      <c r="C15" s="23">
        <f>'zał 2'!F87</f>
        <v>661003</v>
      </c>
      <c r="D15" s="23">
        <f>'zał 2'!G87</f>
        <v>582244.8400000001</v>
      </c>
      <c r="E15" s="20">
        <f>(D15/C15)*100</f>
        <v>88.08505256405796</v>
      </c>
    </row>
    <row r="16" spans="1:5" ht="17.25">
      <c r="A16" s="21" t="s">
        <v>18</v>
      </c>
      <c r="B16" s="22" t="s">
        <v>19</v>
      </c>
      <c r="C16" s="23">
        <f>'zał 2'!F103</f>
        <v>0</v>
      </c>
      <c r="D16" s="23">
        <f>'zał 2'!G103</f>
        <v>331.35</v>
      </c>
      <c r="E16" s="20">
        <v>0</v>
      </c>
    </row>
    <row r="17" spans="1:5" ht="17.25">
      <c r="A17" s="21" t="s">
        <v>20</v>
      </c>
      <c r="B17" s="22" t="str">
        <f>'zał 2'!D107</f>
        <v>Pomoc  społeczna</v>
      </c>
      <c r="C17" s="23">
        <f>'zał 2'!F107+'zał 3'!F18+'zał 4'!E11</f>
        <v>7234875</v>
      </c>
      <c r="D17" s="23">
        <f>'zał 2'!G107+'zał 3'!G18+'zał 4'!F11</f>
        <v>6997588.470000001</v>
      </c>
      <c r="E17" s="20">
        <v>97.8</v>
      </c>
    </row>
    <row r="18" spans="1:5" ht="17.25">
      <c r="A18" s="21" t="s">
        <v>21</v>
      </c>
      <c r="B18" s="22" t="s">
        <v>22</v>
      </c>
      <c r="C18" s="23">
        <f>'zał 2'!F125</f>
        <v>120578.356</v>
      </c>
      <c r="D18" s="23">
        <f>'zał 2'!G125</f>
        <v>118602.62000000001</v>
      </c>
      <c r="E18" s="20">
        <f>(D18/C18)*100</f>
        <v>98.36145054092462</v>
      </c>
    </row>
    <row r="19" spans="1:5" ht="17.25">
      <c r="A19" s="21" t="s">
        <v>23</v>
      </c>
      <c r="B19" s="22" t="s">
        <v>24</v>
      </c>
      <c r="C19" s="23">
        <f>'zał 2'!F131</f>
        <v>215483</v>
      </c>
      <c r="D19" s="23">
        <f>'zał 2'!G131</f>
        <v>158134.18</v>
      </c>
      <c r="E19" s="20">
        <f>(D19/C19)*100</f>
        <v>73.38591907482261</v>
      </c>
    </row>
    <row r="20" spans="1:5" ht="17.25">
      <c r="A20" s="21" t="s">
        <v>25</v>
      </c>
      <c r="B20" s="22" t="str">
        <f>'zał 2'!D134</f>
        <v>Gospodarka komunalna i ochrona  środowiska</v>
      </c>
      <c r="C20" s="23">
        <f>'zał 2'!F134</f>
        <v>461056</v>
      </c>
      <c r="D20" s="23">
        <f>'zał 2'!G134</f>
        <v>501828.38</v>
      </c>
      <c r="E20" s="20">
        <f>(D20/C20)*100</f>
        <v>108.84325982093281</v>
      </c>
    </row>
    <row r="21" spans="1:5" ht="17.25">
      <c r="A21" s="25" t="s">
        <v>26</v>
      </c>
      <c r="B21" s="26" t="s">
        <v>27</v>
      </c>
      <c r="C21" s="27">
        <f>'zał 2'!F146</f>
        <v>761444</v>
      </c>
      <c r="D21" s="27">
        <f>'zał 2'!G146</f>
        <v>762016.62</v>
      </c>
      <c r="E21" s="28">
        <f>(D21/C21)*100</f>
        <v>100.07520185332079</v>
      </c>
    </row>
    <row r="22" spans="1:5" s="32" customFormat="1" ht="17.25">
      <c r="A22" s="29" t="s">
        <v>28</v>
      </c>
      <c r="B22" s="29"/>
      <c r="C22" s="30">
        <f>SUM(C6:C21)</f>
        <v>41293820.975999996</v>
      </c>
      <c r="D22" s="30">
        <f>SUM(D6:D21)</f>
        <v>41646128.879999995</v>
      </c>
      <c r="E22" s="31">
        <f>(D22/C22)*100</f>
        <v>100.8531734183784</v>
      </c>
    </row>
    <row r="23" spans="1:5" ht="17.25">
      <c r="A23" s="33" t="s">
        <v>29</v>
      </c>
      <c r="B23" s="34"/>
      <c r="C23" s="35"/>
      <c r="D23" s="36"/>
      <c r="E23" s="36"/>
    </row>
    <row r="24" spans="1:5" ht="17.25">
      <c r="A24" s="37"/>
      <c r="B24" s="38" t="s">
        <v>30</v>
      </c>
      <c r="C24" s="39">
        <f>C22-C25</f>
        <v>39105072.975999996</v>
      </c>
      <c r="D24" s="40">
        <f>D22-D25</f>
        <v>40438982.95999999</v>
      </c>
      <c r="E24" s="41">
        <f>(D24/C24)*100</f>
        <v>103.41109191847988</v>
      </c>
    </row>
    <row r="25" spans="1:5" ht="17.25">
      <c r="A25" s="37"/>
      <c r="B25" s="38" t="s">
        <v>31</v>
      </c>
      <c r="C25" s="39">
        <f>'zał 2'!F147+'zał 2'!F102+'zał 2'!F21+'zał 2'!F20</f>
        <v>2188748</v>
      </c>
      <c r="D25" s="42">
        <f>'zał 2'!H153</f>
        <v>1207145.92</v>
      </c>
      <c r="E25" s="41">
        <f>(D25/C25)*100</f>
        <v>55.15234828312807</v>
      </c>
    </row>
  </sheetData>
  <mergeCells count="4">
    <mergeCell ref="B1:E1"/>
    <mergeCell ref="A2:E2"/>
    <mergeCell ref="D4:E4"/>
    <mergeCell ref="A22:B22"/>
  </mergeCells>
  <printOptions horizontalCentered="1"/>
  <pageMargins left="0.5902777777777778" right="0.5902777777777778" top="0.7569444444444444" bottom="0.7569444444444444" header="0.5902777777777778" footer="0.5902777777777778"/>
  <pageSetup firstPageNumber="1" useFirstPageNumber="1" horizontalDpi="300" verticalDpi="300" orientation="portrait" paperSize="9" scale="83"/>
  <headerFooter alignWithMargins="0">
    <oddHeader>&amp;R&amp;"Times New Roman,Normalny"&amp;12Zał Nr 1 do Sprawozdania Burmistrza z wykonania budżetu za 2009 roku</oddHeader>
    <oddFooter>&amp;C&amp;"Times New Roman,Normalny"&amp;12Strona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3"/>
  <sheetViews>
    <sheetView showGridLines="0" defaultGridColor="0" view="pageBreakPreview" zoomScale="80" zoomScaleSheetLayoutView="80" colorId="15" workbookViewId="0" topLeftCell="A52">
      <selection activeCell="L80" sqref="L80"/>
    </sheetView>
  </sheetViews>
  <sheetFormatPr defaultColWidth="9.00390625" defaultRowHeight="12.75"/>
  <cols>
    <col min="1" max="1" width="5.625" style="470" customWidth="1"/>
    <col min="2" max="2" width="7.75390625" style="470" customWidth="1"/>
    <col min="3" max="3" width="6.875" style="470" customWidth="1"/>
    <col min="4" max="4" width="69.75390625" style="471" customWidth="1"/>
    <col min="5" max="5" width="8.75390625" style="471" customWidth="1"/>
    <col min="6" max="6" width="22.50390625" style="471" customWidth="1"/>
    <col min="7" max="7" width="17.50390625" style="320" customWidth="1"/>
    <col min="8" max="8" width="19.50390625" style="321" customWidth="1"/>
    <col min="9" max="9" width="17.375" style="321" customWidth="1"/>
    <col min="10" max="252" width="9.00390625" style="321" customWidth="1"/>
  </cols>
  <sheetData>
    <row r="1" spans="2:252" ht="13.5" customHeight="1">
      <c r="B1"/>
      <c r="C1" s="472"/>
      <c r="D1" s="472"/>
      <c r="E1" s="472"/>
      <c r="F1" s="472"/>
      <c r="G1" s="472"/>
      <c r="H1" s="472"/>
      <c r="I1" s="472"/>
      <c r="IP1"/>
      <c r="IQ1"/>
      <c r="IR1"/>
    </row>
    <row r="2" spans="1:252" ht="51" customHeight="1">
      <c r="A2" s="473" t="s">
        <v>435</v>
      </c>
      <c r="B2" s="473"/>
      <c r="C2" s="473"/>
      <c r="D2" s="473"/>
      <c r="E2" s="473"/>
      <c r="F2" s="473"/>
      <c r="G2" s="473"/>
      <c r="H2" s="473"/>
      <c r="I2" s="473"/>
      <c r="IP2"/>
      <c r="IQ2"/>
      <c r="IR2"/>
    </row>
    <row r="3" spans="5:252" ht="13.5">
      <c r="E3" s="474" t="s">
        <v>1</v>
      </c>
      <c r="F3" s="474"/>
      <c r="G3" s="474"/>
      <c r="H3" s="474"/>
      <c r="I3" s="474"/>
      <c r="IP3"/>
      <c r="IQ3"/>
      <c r="IR3"/>
    </row>
    <row r="4" spans="1:249" s="480" customFormat="1" ht="14.25" customHeight="1">
      <c r="A4" s="475" t="s">
        <v>2</v>
      </c>
      <c r="B4" s="475" t="s">
        <v>34</v>
      </c>
      <c r="C4" s="475" t="s">
        <v>35</v>
      </c>
      <c r="D4" s="476" t="s">
        <v>262</v>
      </c>
      <c r="E4" s="477" t="s">
        <v>6</v>
      </c>
      <c r="F4" s="478" t="s">
        <v>4</v>
      </c>
      <c r="G4" s="479" t="s">
        <v>264</v>
      </c>
      <c r="H4" s="479"/>
      <c r="I4" s="479"/>
      <c r="IO4"/>
    </row>
    <row r="5" spans="1:249" s="480" customFormat="1" ht="14.25" customHeight="1">
      <c r="A5" s="475"/>
      <c r="B5" s="475"/>
      <c r="C5" s="475"/>
      <c r="D5" s="476"/>
      <c r="E5" s="477"/>
      <c r="F5" s="478"/>
      <c r="G5" s="478" t="s">
        <v>436</v>
      </c>
      <c r="H5" s="479" t="s">
        <v>266</v>
      </c>
      <c r="I5" s="479"/>
      <c r="IO5"/>
    </row>
    <row r="6" spans="1:249" s="480" customFormat="1" ht="54.75" customHeight="1">
      <c r="A6" s="475"/>
      <c r="B6" s="475"/>
      <c r="C6" s="475"/>
      <c r="D6" s="476"/>
      <c r="E6" s="477"/>
      <c r="F6" s="478"/>
      <c r="G6" s="478"/>
      <c r="H6" s="478" t="s">
        <v>268</v>
      </c>
      <c r="I6" s="478" t="s">
        <v>269</v>
      </c>
      <c r="L6"/>
      <c r="IO6"/>
    </row>
    <row r="7" spans="1:252" ht="12.75" customHeight="1">
      <c r="A7" s="178">
        <v>1</v>
      </c>
      <c r="B7" s="178">
        <v>2</v>
      </c>
      <c r="C7" s="178">
        <v>3</v>
      </c>
      <c r="D7" s="481">
        <v>4</v>
      </c>
      <c r="E7" s="482">
        <v>5</v>
      </c>
      <c r="F7" s="483">
        <v>6</v>
      </c>
      <c r="G7" s="483">
        <v>7</v>
      </c>
      <c r="H7" s="483">
        <v>8</v>
      </c>
      <c r="I7" s="483">
        <v>9</v>
      </c>
      <c r="IO7"/>
      <c r="IP7"/>
      <c r="IQ7"/>
      <c r="IR7"/>
    </row>
    <row r="8" spans="1:256" s="489" customFormat="1" ht="13.5">
      <c r="A8" s="484" t="s">
        <v>7</v>
      </c>
      <c r="B8" s="484"/>
      <c r="C8" s="485"/>
      <c r="D8" s="486" t="s">
        <v>8</v>
      </c>
      <c r="E8" s="487">
        <f>(G8/F8)*100</f>
        <v>100</v>
      </c>
      <c r="F8" s="488">
        <f>SUM(F9)</f>
        <v>426678.62</v>
      </c>
      <c r="G8" s="488">
        <f>SUM(G9)</f>
        <v>426678.62</v>
      </c>
      <c r="H8" s="488">
        <f>SUM(H9)</f>
        <v>0</v>
      </c>
      <c r="I8" s="488">
        <f>SUM(I9)</f>
        <v>0</v>
      </c>
      <c r="IO8" s="490"/>
      <c r="IP8" s="490"/>
      <c r="IQ8" s="490"/>
      <c r="IR8" s="490"/>
      <c r="IS8" s="490"/>
      <c r="IT8" s="490"/>
      <c r="IU8" s="490"/>
      <c r="IV8" s="490"/>
    </row>
    <row r="9" spans="1:252" ht="13.5">
      <c r="A9" s="491"/>
      <c r="B9" s="492" t="s">
        <v>209</v>
      </c>
      <c r="C9" s="493"/>
      <c r="D9" s="494" t="s">
        <v>42</v>
      </c>
      <c r="E9" s="495">
        <f>(G9/F9)*100</f>
        <v>100</v>
      </c>
      <c r="F9" s="496">
        <f>SUM(F10:F11)</f>
        <v>426678.62</v>
      </c>
      <c r="G9" s="496">
        <f>SUM(G10:G11)</f>
        <v>426678.62</v>
      </c>
      <c r="H9" s="496">
        <v>0</v>
      </c>
      <c r="I9" s="496">
        <v>0</v>
      </c>
      <c r="IO9"/>
      <c r="IP9"/>
      <c r="IQ9"/>
      <c r="IR9"/>
    </row>
    <row r="10" spans="1:252" ht="12.75" customHeight="1">
      <c r="A10" s="497"/>
      <c r="B10" s="498"/>
      <c r="C10" s="498">
        <v>4300</v>
      </c>
      <c r="D10" s="499" t="s">
        <v>288</v>
      </c>
      <c r="E10" s="500">
        <f>(G10/F10)*100</f>
        <v>100</v>
      </c>
      <c r="F10" s="501">
        <v>8366.25</v>
      </c>
      <c r="G10" s="501">
        <v>8366.25</v>
      </c>
      <c r="H10" s="501">
        <v>0</v>
      </c>
      <c r="I10" s="501">
        <v>0</v>
      </c>
      <c r="IO10"/>
      <c r="IP10"/>
      <c r="IQ10"/>
      <c r="IR10"/>
    </row>
    <row r="11" spans="1:252" ht="12.75" customHeight="1">
      <c r="A11" s="502"/>
      <c r="B11" s="498"/>
      <c r="C11" s="498">
        <v>4430</v>
      </c>
      <c r="D11" s="499" t="s">
        <v>276</v>
      </c>
      <c r="E11" s="500">
        <f>(G11/F11)*100</f>
        <v>100</v>
      </c>
      <c r="F11" s="501">
        <v>418312.37</v>
      </c>
      <c r="G11" s="501">
        <v>418312.37</v>
      </c>
      <c r="H11" s="501">
        <v>0</v>
      </c>
      <c r="I11" s="501">
        <v>0</v>
      </c>
      <c r="IO11"/>
      <c r="IP11"/>
      <c r="IQ11"/>
      <c r="IR11"/>
    </row>
    <row r="12" spans="1:252" ht="13.5">
      <c r="A12" s="503">
        <v>750</v>
      </c>
      <c r="B12" s="503"/>
      <c r="C12" s="503"/>
      <c r="D12" s="504" t="s">
        <v>76</v>
      </c>
      <c r="E12" s="487">
        <f>(G12/F12)*100</f>
        <v>100</v>
      </c>
      <c r="F12" s="505">
        <f>SUM(F13)</f>
        <v>144800</v>
      </c>
      <c r="G12" s="505">
        <f>SUM(G13)</f>
        <v>144800</v>
      </c>
      <c r="H12" s="505">
        <f>SUM(H13)</f>
        <v>121380</v>
      </c>
      <c r="I12" s="505">
        <f>SUM(I13)</f>
        <v>23420</v>
      </c>
      <c r="IO12"/>
      <c r="IP12"/>
      <c r="IQ12"/>
      <c r="IR12"/>
    </row>
    <row r="13" spans="1:252" ht="13.5">
      <c r="A13" s="506"/>
      <c r="B13" s="507">
        <v>75011</v>
      </c>
      <c r="C13" s="507"/>
      <c r="D13" s="508" t="s">
        <v>77</v>
      </c>
      <c r="E13" s="495">
        <f>(G13/F13)*100</f>
        <v>100</v>
      </c>
      <c r="F13" s="496">
        <f>SUM(F14:F17)</f>
        <v>144800</v>
      </c>
      <c r="G13" s="496">
        <f>SUM(G14:G17)</f>
        <v>144800</v>
      </c>
      <c r="H13" s="496">
        <f>SUM(H14:H17)</f>
        <v>121380</v>
      </c>
      <c r="I13" s="496">
        <f>SUM(I14:I17)</f>
        <v>23420</v>
      </c>
      <c r="IO13"/>
      <c r="IP13"/>
      <c r="IQ13"/>
      <c r="IR13"/>
    </row>
    <row r="14" spans="1:252" ht="13.5">
      <c r="A14" s="506"/>
      <c r="B14" s="509"/>
      <c r="C14" s="509">
        <v>4010</v>
      </c>
      <c r="D14" s="510" t="s">
        <v>297</v>
      </c>
      <c r="E14" s="500">
        <f>(G14/F14)*100</f>
        <v>100</v>
      </c>
      <c r="F14" s="511">
        <v>113480</v>
      </c>
      <c r="G14" s="511">
        <f>H14</f>
        <v>113480</v>
      </c>
      <c r="H14" s="512">
        <v>113480</v>
      </c>
      <c r="I14" s="512">
        <v>0</v>
      </c>
      <c r="IO14"/>
      <c r="IP14"/>
      <c r="IQ14"/>
      <c r="IR14"/>
    </row>
    <row r="15" spans="1:252" ht="13.5">
      <c r="A15" s="506"/>
      <c r="B15" s="509"/>
      <c r="C15" s="509">
        <v>4040</v>
      </c>
      <c r="D15" s="510" t="s">
        <v>298</v>
      </c>
      <c r="E15" s="500">
        <f>(G15/F15)*100</f>
        <v>100</v>
      </c>
      <c r="F15" s="511">
        <v>7900</v>
      </c>
      <c r="G15" s="511">
        <f>H15</f>
        <v>7900</v>
      </c>
      <c r="H15" s="512">
        <v>7900</v>
      </c>
      <c r="I15" s="512">
        <v>0</v>
      </c>
      <c r="IO15"/>
      <c r="IP15"/>
      <c r="IQ15"/>
      <c r="IR15"/>
    </row>
    <row r="16" spans="1:252" ht="13.5">
      <c r="A16" s="506"/>
      <c r="B16" s="509"/>
      <c r="C16" s="509">
        <v>4110</v>
      </c>
      <c r="D16" s="510" t="s">
        <v>299</v>
      </c>
      <c r="E16" s="500">
        <f>(G16/F16)*100</f>
        <v>100</v>
      </c>
      <c r="F16" s="511">
        <v>20880</v>
      </c>
      <c r="G16" s="511">
        <f>I16</f>
        <v>20880</v>
      </c>
      <c r="H16" s="512">
        <v>0</v>
      </c>
      <c r="I16" s="512">
        <v>20880</v>
      </c>
      <c r="IO16"/>
      <c r="IP16"/>
      <c r="IQ16"/>
      <c r="IR16"/>
    </row>
    <row r="17" spans="1:252" ht="13.5">
      <c r="A17" s="506"/>
      <c r="B17" s="509"/>
      <c r="C17" s="509">
        <v>4120</v>
      </c>
      <c r="D17" s="510" t="s">
        <v>300</v>
      </c>
      <c r="E17" s="500">
        <f>(G17/F17)*100</f>
        <v>100</v>
      </c>
      <c r="F17" s="511">
        <v>2540</v>
      </c>
      <c r="G17" s="511">
        <f>I17</f>
        <v>2540</v>
      </c>
      <c r="H17" s="512">
        <v>0</v>
      </c>
      <c r="I17" s="512">
        <v>2540</v>
      </c>
      <c r="IO17"/>
      <c r="IP17"/>
      <c r="IQ17"/>
      <c r="IR17"/>
    </row>
    <row r="18" spans="1:252" ht="30.75" customHeight="1">
      <c r="A18" s="513" t="s">
        <v>437</v>
      </c>
      <c r="B18" s="513"/>
      <c r="C18" s="513"/>
      <c r="D18" s="514" t="s">
        <v>438</v>
      </c>
      <c r="E18" s="487">
        <f>(G18/F18)*100</f>
        <v>99.99849503361092</v>
      </c>
      <c r="F18" s="515">
        <f>SUM(F19,F22)</f>
        <v>29901</v>
      </c>
      <c r="G18" s="515">
        <f>SUM(G19,G22)</f>
        <v>29900.550000000003</v>
      </c>
      <c r="H18" s="515">
        <f>SUM(H19,H22)</f>
        <v>8606.99</v>
      </c>
      <c r="I18" s="515">
        <f>SUM(I19,I22)</f>
        <v>1405.28</v>
      </c>
      <c r="N18" s="489"/>
      <c r="IO18"/>
      <c r="IP18"/>
      <c r="IQ18"/>
      <c r="IR18"/>
    </row>
    <row r="19" spans="1:252" ht="13.5">
      <c r="A19" s="506"/>
      <c r="B19" s="506">
        <v>75101</v>
      </c>
      <c r="C19" s="506"/>
      <c r="D19" s="516" t="s">
        <v>439</v>
      </c>
      <c r="E19" s="495">
        <f>(G19/F19)*100</f>
        <v>100</v>
      </c>
      <c r="F19" s="517">
        <f>SUM(F20,F21)</f>
        <v>3240</v>
      </c>
      <c r="G19" s="518">
        <f>G20+G21</f>
        <v>3240</v>
      </c>
      <c r="H19" s="518">
        <f>H20+H21</f>
        <v>0</v>
      </c>
      <c r="I19" s="518">
        <f>I20+I21</f>
        <v>0</v>
      </c>
      <c r="IO19"/>
      <c r="IP19"/>
      <c r="IQ19"/>
      <c r="IR19"/>
    </row>
    <row r="20" spans="1:252" ht="13.5">
      <c r="A20" s="509"/>
      <c r="B20" s="509"/>
      <c r="C20" s="509">
        <v>4210</v>
      </c>
      <c r="D20" s="510" t="s">
        <v>284</v>
      </c>
      <c r="E20" s="500">
        <f>(G20/F20)*100</f>
        <v>100</v>
      </c>
      <c r="F20" s="511">
        <v>2138</v>
      </c>
      <c r="G20" s="512">
        <v>2138</v>
      </c>
      <c r="H20" s="512">
        <v>0</v>
      </c>
      <c r="I20" s="512">
        <v>0</v>
      </c>
      <c r="P20" s="519"/>
      <c r="IO20"/>
      <c r="IP20"/>
      <c r="IQ20"/>
      <c r="IR20"/>
    </row>
    <row r="21" spans="1:252" ht="13.5">
      <c r="A21" s="506"/>
      <c r="B21" s="509"/>
      <c r="C21" s="509">
        <v>4300</v>
      </c>
      <c r="D21" s="510" t="s">
        <v>278</v>
      </c>
      <c r="E21" s="500">
        <f>(G21/F21)*100</f>
        <v>100</v>
      </c>
      <c r="F21" s="511">
        <v>1102</v>
      </c>
      <c r="G21" s="512">
        <v>1102</v>
      </c>
      <c r="H21" s="512">
        <v>0</v>
      </c>
      <c r="I21" s="512">
        <v>0</v>
      </c>
      <c r="IO21"/>
      <c r="IP21"/>
      <c r="IQ21"/>
      <c r="IR21"/>
    </row>
    <row r="22" spans="1:252" ht="13.5">
      <c r="A22" s="506"/>
      <c r="B22" s="507">
        <v>75113</v>
      </c>
      <c r="C22" s="507"/>
      <c r="D22" s="508" t="s">
        <v>440</v>
      </c>
      <c r="E22" s="495">
        <f>(G22/F22)*100</f>
        <v>99.99831214133005</v>
      </c>
      <c r="F22" s="520">
        <f>SUM(F23:F28)</f>
        <v>26661</v>
      </c>
      <c r="G22" s="496">
        <f>SUM(G23:G28)</f>
        <v>26660.550000000003</v>
      </c>
      <c r="H22" s="496">
        <f>SUM(H23:H28)</f>
        <v>8606.99</v>
      </c>
      <c r="I22" s="496">
        <f>SUM(I23:I28)</f>
        <v>1405.28</v>
      </c>
      <c r="IO22"/>
      <c r="IP22"/>
      <c r="IQ22"/>
      <c r="IR22"/>
    </row>
    <row r="23" spans="1:252" ht="13.5">
      <c r="A23" s="506"/>
      <c r="B23" s="509"/>
      <c r="C23" s="509">
        <v>3030</v>
      </c>
      <c r="D23" s="510" t="s">
        <v>441</v>
      </c>
      <c r="E23" s="500">
        <f>(G23/F23)*100</f>
        <v>100</v>
      </c>
      <c r="F23" s="511">
        <v>12870</v>
      </c>
      <c r="G23" s="512">
        <v>12870</v>
      </c>
      <c r="H23" s="512">
        <v>0</v>
      </c>
      <c r="I23" s="512">
        <v>0</v>
      </c>
      <c r="IO23"/>
      <c r="IP23"/>
      <c r="IQ23"/>
      <c r="IR23"/>
    </row>
    <row r="24" spans="1:252" ht="15">
      <c r="A24" s="155"/>
      <c r="B24" s="159"/>
      <c r="C24" s="509">
        <v>4110</v>
      </c>
      <c r="D24" s="521" t="s">
        <v>325</v>
      </c>
      <c r="E24" s="500">
        <f>(G24/F24)*100</f>
        <v>99.92231404958677</v>
      </c>
      <c r="F24" s="511">
        <v>1210</v>
      </c>
      <c r="G24" s="522">
        <f>I24</f>
        <v>1209.06</v>
      </c>
      <c r="H24" s="522">
        <v>0</v>
      </c>
      <c r="I24" s="522">
        <v>1209.06</v>
      </c>
      <c r="IO24"/>
      <c r="IP24"/>
      <c r="IQ24"/>
      <c r="IR24"/>
    </row>
    <row r="25" spans="1:252" ht="15">
      <c r="A25" s="155"/>
      <c r="B25" s="159"/>
      <c r="C25" s="509">
        <v>4120</v>
      </c>
      <c r="D25" s="521" t="s">
        <v>411</v>
      </c>
      <c r="E25" s="500">
        <f>(G25/F25)*100</f>
        <v>100.11224489795919</v>
      </c>
      <c r="F25" s="511">
        <v>196</v>
      </c>
      <c r="G25" s="522">
        <f>I25</f>
        <v>196.22</v>
      </c>
      <c r="H25" s="522">
        <v>0</v>
      </c>
      <c r="I25" s="522">
        <v>196.22</v>
      </c>
      <c r="IO25"/>
      <c r="IP25"/>
      <c r="IQ25"/>
      <c r="IR25"/>
    </row>
    <row r="26" spans="1:252" ht="15">
      <c r="A26" s="155"/>
      <c r="B26" s="159"/>
      <c r="C26" s="509">
        <v>4170</v>
      </c>
      <c r="D26" s="521" t="s">
        <v>326</v>
      </c>
      <c r="E26" s="500">
        <f>(G26/F26)*100</f>
        <v>99.99988381549902</v>
      </c>
      <c r="F26" s="511">
        <v>8607</v>
      </c>
      <c r="G26" s="522">
        <f>H26</f>
        <v>8606.99</v>
      </c>
      <c r="H26" s="522">
        <v>8606.99</v>
      </c>
      <c r="I26" s="522">
        <v>0</v>
      </c>
      <c r="IO26"/>
      <c r="IP26"/>
      <c r="IQ26"/>
      <c r="IR26"/>
    </row>
    <row r="27" spans="1:252" ht="15">
      <c r="A27" s="155"/>
      <c r="B27" s="159"/>
      <c r="C27" s="509">
        <v>4210</v>
      </c>
      <c r="D27" s="521" t="s">
        <v>327</v>
      </c>
      <c r="E27" s="500">
        <f>(G27/F27)*100</f>
        <v>100.03586497890295</v>
      </c>
      <c r="F27" s="511">
        <v>948</v>
      </c>
      <c r="G27" s="522">
        <v>948.34</v>
      </c>
      <c r="H27" s="522">
        <v>0</v>
      </c>
      <c r="I27" s="522">
        <v>0</v>
      </c>
      <c r="IO27"/>
      <c r="IP27"/>
      <c r="IQ27"/>
      <c r="IR27"/>
    </row>
    <row r="28" spans="1:252" ht="15">
      <c r="A28" s="155"/>
      <c r="B28" s="159"/>
      <c r="C28" s="509">
        <v>4300</v>
      </c>
      <c r="D28" s="521" t="s">
        <v>288</v>
      </c>
      <c r="E28" s="500">
        <f>(G28/F28)*100</f>
        <v>99.99787985865724</v>
      </c>
      <c r="F28" s="511">
        <v>2830</v>
      </c>
      <c r="G28" s="522">
        <v>2829.94</v>
      </c>
      <c r="H28" s="522">
        <v>0</v>
      </c>
      <c r="I28" s="522">
        <v>0</v>
      </c>
      <c r="IO28"/>
      <c r="IP28"/>
      <c r="IQ28"/>
      <c r="IR28"/>
    </row>
    <row r="29" spans="1:252" ht="13.5">
      <c r="A29" s="503">
        <v>852</v>
      </c>
      <c r="B29" s="503"/>
      <c r="C29" s="503"/>
      <c r="D29" s="504" t="s">
        <v>162</v>
      </c>
      <c r="E29" s="487">
        <f>(G29/F29)*100</f>
        <v>95.39298613832793</v>
      </c>
      <c r="F29" s="523">
        <f>SUM(F30,F49,F66,F68,F70)</f>
        <v>5817480</v>
      </c>
      <c r="G29" s="523">
        <f>SUM(G30,G49,G66,G68,G70)</f>
        <v>5549467.89</v>
      </c>
      <c r="H29" s="523">
        <f>SUM(H30,H49,H66,H68,H70)</f>
        <v>357871.33</v>
      </c>
      <c r="I29" s="523">
        <f>SUM(I30,I49,I66,I68,I70)</f>
        <v>95960.12</v>
      </c>
      <c r="IO29"/>
      <c r="IP29"/>
      <c r="IQ29"/>
      <c r="IR29"/>
    </row>
    <row r="30" spans="1:252" ht="13.5">
      <c r="A30" s="506"/>
      <c r="B30" s="506">
        <v>85203</v>
      </c>
      <c r="C30" s="506"/>
      <c r="D30" s="516" t="s">
        <v>216</v>
      </c>
      <c r="E30" s="495">
        <f>(G30/F30)*100</f>
        <v>100</v>
      </c>
      <c r="F30" s="517">
        <f>SUM(F31:F48)</f>
        <v>322500</v>
      </c>
      <c r="G30" s="518">
        <f>SUM(G31:G48)</f>
        <v>322500</v>
      </c>
      <c r="H30" s="518">
        <f>SUM(H31:H47)</f>
        <v>181644.07</v>
      </c>
      <c r="I30" s="518">
        <f>SUM(I33,I34)</f>
        <v>31786.4</v>
      </c>
      <c r="IO30"/>
      <c r="IP30"/>
      <c r="IQ30"/>
      <c r="IR30"/>
    </row>
    <row r="31" spans="1:252" ht="13.5">
      <c r="A31" s="524"/>
      <c r="B31" s="509"/>
      <c r="C31" s="509">
        <v>4010</v>
      </c>
      <c r="D31" s="510" t="s">
        <v>297</v>
      </c>
      <c r="E31" s="500">
        <f>(G31/F31)*100</f>
        <v>99.99978720934732</v>
      </c>
      <c r="F31" s="512">
        <v>155082</v>
      </c>
      <c r="G31" s="511">
        <f>H31</f>
        <v>155081.67</v>
      </c>
      <c r="H31" s="512">
        <v>155081.67</v>
      </c>
      <c r="I31" s="512">
        <v>0</v>
      </c>
      <c r="IO31"/>
      <c r="IP31"/>
      <c r="IQ31"/>
      <c r="IR31"/>
    </row>
    <row r="32" spans="1:252" ht="13.5">
      <c r="A32" s="524"/>
      <c r="B32" s="509"/>
      <c r="C32" s="509">
        <v>4040</v>
      </c>
      <c r="D32" s="510" t="s">
        <v>298</v>
      </c>
      <c r="E32" s="500">
        <f>(G32/F32)*100</f>
        <v>100.00089789635712</v>
      </c>
      <c r="F32" s="512">
        <v>7796</v>
      </c>
      <c r="G32" s="511">
        <f>H32</f>
        <v>7796.07</v>
      </c>
      <c r="H32" s="512">
        <v>7796.07</v>
      </c>
      <c r="I32" s="512">
        <v>0</v>
      </c>
      <c r="IO32"/>
      <c r="IP32"/>
      <c r="IQ32"/>
      <c r="IR32"/>
    </row>
    <row r="33" spans="1:252" ht="13.5">
      <c r="A33" s="524"/>
      <c r="B33" s="509"/>
      <c r="C33" s="509">
        <v>4110</v>
      </c>
      <c r="D33" s="510" t="s">
        <v>299</v>
      </c>
      <c r="E33" s="500">
        <f>(G33/F33)*100</f>
        <v>100.00123551001126</v>
      </c>
      <c r="F33" s="512">
        <v>27519</v>
      </c>
      <c r="G33" s="511">
        <f>I33</f>
        <v>27519.34</v>
      </c>
      <c r="H33" s="512">
        <v>0</v>
      </c>
      <c r="I33" s="512">
        <v>27519.34</v>
      </c>
      <c r="IO33"/>
      <c r="IP33"/>
      <c r="IQ33"/>
      <c r="IR33"/>
    </row>
    <row r="34" spans="1:252" ht="13.5">
      <c r="A34" s="524"/>
      <c r="B34" s="509"/>
      <c r="C34" s="509">
        <v>4120</v>
      </c>
      <c r="D34" s="510" t="s">
        <v>300</v>
      </c>
      <c r="E34" s="500">
        <f>(G34/F34)*100</f>
        <v>100.00140614014532</v>
      </c>
      <c r="F34" s="512">
        <v>4267</v>
      </c>
      <c r="G34" s="511">
        <f>I34</f>
        <v>4267.06</v>
      </c>
      <c r="H34" s="512">
        <v>0</v>
      </c>
      <c r="I34" s="512">
        <v>4267.06</v>
      </c>
      <c r="IO34"/>
      <c r="IP34"/>
      <c r="IQ34"/>
      <c r="IR34"/>
    </row>
    <row r="35" spans="1:252" ht="13.5">
      <c r="A35" s="524"/>
      <c r="B35" s="509"/>
      <c r="C35" s="509">
        <v>4170</v>
      </c>
      <c r="D35" s="510" t="s">
        <v>302</v>
      </c>
      <c r="E35" s="500">
        <f>(G35/F35)*100</f>
        <v>100.00175849941384</v>
      </c>
      <c r="F35" s="512">
        <v>18766</v>
      </c>
      <c r="G35" s="512">
        <f>H35</f>
        <v>18766.33</v>
      </c>
      <c r="H35" s="512">
        <v>18766.33</v>
      </c>
      <c r="I35" s="512">
        <v>0</v>
      </c>
      <c r="IO35"/>
      <c r="IP35"/>
      <c r="IQ35"/>
      <c r="IR35"/>
    </row>
    <row r="36" spans="1:252" ht="13.5">
      <c r="A36" s="524"/>
      <c r="B36" s="509"/>
      <c r="C36" s="509">
        <v>4210</v>
      </c>
      <c r="D36" s="510" t="s">
        <v>284</v>
      </c>
      <c r="E36" s="500">
        <f>(G36/F36)*100</f>
        <v>99.9990611063297</v>
      </c>
      <c r="F36" s="512">
        <v>51124</v>
      </c>
      <c r="G36" s="512">
        <v>51123.52</v>
      </c>
      <c r="H36" s="512">
        <v>0</v>
      </c>
      <c r="I36" s="512">
        <v>0</v>
      </c>
      <c r="IO36"/>
      <c r="IP36"/>
      <c r="IQ36"/>
      <c r="IR36"/>
    </row>
    <row r="37" spans="1:252" ht="13.5">
      <c r="A37" s="524"/>
      <c r="B37" s="509"/>
      <c r="C37" s="509">
        <v>4260</v>
      </c>
      <c r="D37" s="510" t="s">
        <v>352</v>
      </c>
      <c r="E37" s="500">
        <f>(G37/F37)*100</f>
        <v>99.9988984357788</v>
      </c>
      <c r="F37" s="512">
        <v>27234</v>
      </c>
      <c r="G37" s="512">
        <v>27233.7</v>
      </c>
      <c r="H37" s="512">
        <v>0</v>
      </c>
      <c r="I37" s="512">
        <v>0</v>
      </c>
      <c r="IO37"/>
      <c r="IP37"/>
      <c r="IQ37"/>
      <c r="IR37"/>
    </row>
    <row r="38" spans="1:252" ht="13.5">
      <c r="A38" s="524"/>
      <c r="B38" s="509"/>
      <c r="C38" s="509">
        <v>4280</v>
      </c>
      <c r="D38" s="510" t="s">
        <v>304</v>
      </c>
      <c r="E38" s="500">
        <f>(G38/F38)*100</f>
        <v>100</v>
      </c>
      <c r="F38" s="512">
        <v>732</v>
      </c>
      <c r="G38" s="512">
        <v>732</v>
      </c>
      <c r="H38" s="512">
        <v>0</v>
      </c>
      <c r="I38" s="512">
        <v>0</v>
      </c>
      <c r="IO38"/>
      <c r="IP38"/>
      <c r="IQ38"/>
      <c r="IR38"/>
    </row>
    <row r="39" spans="1:252" ht="13.5">
      <c r="A39" s="524"/>
      <c r="B39" s="509"/>
      <c r="C39" s="509">
        <v>4300</v>
      </c>
      <c r="D39" s="510" t="s">
        <v>278</v>
      </c>
      <c r="E39" s="500">
        <f>(G39/F39)*100</f>
        <v>99.99837105125373</v>
      </c>
      <c r="F39" s="512">
        <v>17189</v>
      </c>
      <c r="G39" s="512">
        <v>17188.72</v>
      </c>
      <c r="H39" s="512">
        <v>0</v>
      </c>
      <c r="I39" s="512">
        <v>0</v>
      </c>
      <c r="IO39"/>
      <c r="IP39"/>
      <c r="IQ39"/>
      <c r="IR39"/>
    </row>
    <row r="40" spans="1:252" ht="13.5">
      <c r="A40" s="524"/>
      <c r="B40" s="509"/>
      <c r="C40" s="509">
        <v>4350</v>
      </c>
      <c r="D40" s="510" t="s">
        <v>306</v>
      </c>
      <c r="E40" s="500">
        <f>(G40/F40)*100</f>
        <v>100</v>
      </c>
      <c r="F40" s="512">
        <v>360</v>
      </c>
      <c r="G40" s="512">
        <v>360</v>
      </c>
      <c r="H40" s="512">
        <v>0</v>
      </c>
      <c r="I40" s="512">
        <v>0</v>
      </c>
      <c r="IO40"/>
      <c r="IP40"/>
      <c r="IQ40"/>
      <c r="IR40"/>
    </row>
    <row r="41" spans="1:252" ht="15">
      <c r="A41" s="524"/>
      <c r="B41" s="509"/>
      <c r="C41" s="509">
        <v>4360</v>
      </c>
      <c r="D41" s="149" t="s">
        <v>307</v>
      </c>
      <c r="E41" s="500">
        <f>(G41/F41)*100</f>
        <v>100</v>
      </c>
      <c r="F41" s="512">
        <v>150</v>
      </c>
      <c r="G41" s="512">
        <v>150</v>
      </c>
      <c r="H41" s="512"/>
      <c r="I41" s="512"/>
      <c r="IO41"/>
      <c r="IP41"/>
      <c r="IQ41"/>
      <c r="IR41"/>
    </row>
    <row r="42" spans="1:252" ht="13.5">
      <c r="A42" s="524"/>
      <c r="B42" s="509"/>
      <c r="C42" s="509">
        <v>4370</v>
      </c>
      <c r="D42" s="510" t="s">
        <v>395</v>
      </c>
      <c r="E42" s="500">
        <f>(G42/F42)*100</f>
        <v>100.0084801043705</v>
      </c>
      <c r="F42" s="512">
        <v>1533</v>
      </c>
      <c r="G42" s="512">
        <v>1533.13</v>
      </c>
      <c r="H42" s="512">
        <v>0</v>
      </c>
      <c r="I42" s="512">
        <v>0</v>
      </c>
      <c r="IO42"/>
      <c r="IP42"/>
      <c r="IQ42"/>
      <c r="IR42"/>
    </row>
    <row r="43" spans="1:252" ht="13.5">
      <c r="A43" s="524"/>
      <c r="B43" s="509"/>
      <c r="C43" s="509">
        <v>4410</v>
      </c>
      <c r="D43" s="510" t="s">
        <v>406</v>
      </c>
      <c r="E43" s="500">
        <f>(G43/F43)*100</f>
        <v>99.98130841121495</v>
      </c>
      <c r="F43" s="512">
        <v>214</v>
      </c>
      <c r="G43" s="512">
        <v>213.96</v>
      </c>
      <c r="H43" s="512"/>
      <c r="I43" s="512"/>
      <c r="IO43"/>
      <c r="IP43"/>
      <c r="IQ43"/>
      <c r="IR43"/>
    </row>
    <row r="44" spans="1:252" ht="13.5">
      <c r="A44" s="524"/>
      <c r="B44" s="509"/>
      <c r="C44" s="509">
        <v>4430</v>
      </c>
      <c r="D44" s="510" t="s">
        <v>313</v>
      </c>
      <c r="E44" s="500">
        <f>(G44/F44)*100</f>
        <v>100.01077199281868</v>
      </c>
      <c r="F44" s="512">
        <v>2785</v>
      </c>
      <c r="G44" s="512">
        <v>2785.3</v>
      </c>
      <c r="H44" s="512">
        <v>0</v>
      </c>
      <c r="I44" s="512">
        <v>0</v>
      </c>
      <c r="IO44"/>
      <c r="IP44"/>
      <c r="IQ44"/>
      <c r="IR44"/>
    </row>
    <row r="45" spans="1:252" ht="19.5" customHeight="1">
      <c r="A45" s="524"/>
      <c r="B45" s="509"/>
      <c r="C45" s="509">
        <v>4440</v>
      </c>
      <c r="D45" s="510" t="s">
        <v>361</v>
      </c>
      <c r="E45" s="500">
        <f>(G45/F45)*100</f>
        <v>100.00395778364117</v>
      </c>
      <c r="F45" s="512">
        <v>7580</v>
      </c>
      <c r="G45" s="512">
        <v>7580.3</v>
      </c>
      <c r="H45" s="512">
        <v>0</v>
      </c>
      <c r="I45" s="512">
        <v>0</v>
      </c>
      <c r="IO45"/>
      <c r="IP45"/>
      <c r="IQ45"/>
      <c r="IR45"/>
    </row>
    <row r="46" spans="1:252" ht="13.5">
      <c r="A46" s="524"/>
      <c r="B46" s="509"/>
      <c r="C46" s="509">
        <v>4700</v>
      </c>
      <c r="D46" s="510" t="s">
        <v>316</v>
      </c>
      <c r="E46" s="500">
        <f>(G46/F46)*100</f>
        <v>100</v>
      </c>
      <c r="F46" s="512">
        <v>40</v>
      </c>
      <c r="G46" s="512">
        <v>40</v>
      </c>
      <c r="H46" s="512">
        <v>0</v>
      </c>
      <c r="I46" s="512">
        <v>0</v>
      </c>
      <c r="IO46"/>
      <c r="IP46"/>
      <c r="IQ46"/>
      <c r="IR46"/>
    </row>
    <row r="47" spans="1:252" ht="26.25">
      <c r="A47" s="524"/>
      <c r="B47" s="509"/>
      <c r="C47" s="509">
        <v>4740</v>
      </c>
      <c r="D47" s="510" t="s">
        <v>442</v>
      </c>
      <c r="E47" s="500">
        <f>(G47/F47)*100</f>
        <v>94.44444444444444</v>
      </c>
      <c r="F47" s="512">
        <v>9</v>
      </c>
      <c r="G47" s="512">
        <v>8.5</v>
      </c>
      <c r="H47" s="512">
        <v>0</v>
      </c>
      <c r="I47" s="512">
        <v>0</v>
      </c>
      <c r="IO47"/>
      <c r="IP47"/>
      <c r="IQ47"/>
      <c r="IR47"/>
    </row>
    <row r="48" spans="1:252" ht="15">
      <c r="A48" s="524"/>
      <c r="B48" s="509"/>
      <c r="C48" s="509">
        <v>4750</v>
      </c>
      <c r="D48" s="149" t="s">
        <v>318</v>
      </c>
      <c r="E48" s="500">
        <f>(G48/F48)*100</f>
        <v>100.33333333333334</v>
      </c>
      <c r="F48" s="512">
        <v>120</v>
      </c>
      <c r="G48" s="512">
        <v>120.4</v>
      </c>
      <c r="H48" s="512"/>
      <c r="I48" s="512"/>
      <c r="IO48"/>
      <c r="IP48"/>
      <c r="IQ48"/>
      <c r="IR48"/>
    </row>
    <row r="49" spans="1:252" ht="31.5" customHeight="1">
      <c r="A49" s="525"/>
      <c r="B49" s="506">
        <v>85212</v>
      </c>
      <c r="C49" s="506"/>
      <c r="D49" s="516" t="s">
        <v>393</v>
      </c>
      <c r="E49" s="495">
        <f>(G49/F49)*100</f>
        <v>94.84295478160476</v>
      </c>
      <c r="F49" s="517">
        <f>SUM(F50:F65)</f>
        <v>5197000</v>
      </c>
      <c r="G49" s="517">
        <f>SUM(G50:G65)</f>
        <v>4928988.359999999</v>
      </c>
      <c r="H49" s="517">
        <f>SUM(H50:H65)</f>
        <v>119299.87</v>
      </c>
      <c r="I49" s="517">
        <f>SUM(I50:I65)</f>
        <v>54020.15</v>
      </c>
      <c r="IO49"/>
      <c r="IP49"/>
      <c r="IQ49"/>
      <c r="IR49"/>
    </row>
    <row r="50" spans="1:252" ht="19.5" customHeight="1">
      <c r="A50" s="525"/>
      <c r="B50" s="506"/>
      <c r="C50" s="526">
        <v>3020</v>
      </c>
      <c r="D50" s="527" t="s">
        <v>394</v>
      </c>
      <c r="E50" s="528">
        <v>100</v>
      </c>
      <c r="F50" s="529">
        <v>300</v>
      </c>
      <c r="G50" s="529">
        <v>300</v>
      </c>
      <c r="H50" s="517"/>
      <c r="I50" s="517"/>
      <c r="IO50"/>
      <c r="IP50"/>
      <c r="IQ50"/>
      <c r="IR50"/>
    </row>
    <row r="51" spans="1:252" ht="13.5">
      <c r="A51" s="524"/>
      <c r="B51" s="509"/>
      <c r="C51" s="509">
        <v>3110</v>
      </c>
      <c r="D51" s="510" t="s">
        <v>399</v>
      </c>
      <c r="E51" s="500">
        <f>(G51/F51)*100</f>
        <v>96.84775639323556</v>
      </c>
      <c r="F51" s="511">
        <v>4895956</v>
      </c>
      <c r="G51" s="511">
        <v>4741623.54</v>
      </c>
      <c r="H51" s="512">
        <v>0</v>
      </c>
      <c r="I51" s="512">
        <v>0</v>
      </c>
      <c r="IO51"/>
      <c r="IP51"/>
      <c r="IQ51"/>
      <c r="IR51"/>
    </row>
    <row r="52" spans="1:252" ht="13.5">
      <c r="A52" s="524"/>
      <c r="B52" s="509"/>
      <c r="C52" s="509">
        <v>4010</v>
      </c>
      <c r="D52" s="510" t="s">
        <v>297</v>
      </c>
      <c r="E52" s="500">
        <f>(G52/F52)*100</f>
        <v>55.064549098196395</v>
      </c>
      <c r="F52" s="511">
        <v>199600</v>
      </c>
      <c r="G52" s="511">
        <f>H52</f>
        <v>109908.84</v>
      </c>
      <c r="H52" s="511">
        <v>109908.84</v>
      </c>
      <c r="I52" s="512">
        <v>0</v>
      </c>
      <c r="IO52"/>
      <c r="IP52"/>
      <c r="IQ52"/>
      <c r="IR52"/>
    </row>
    <row r="53" spans="1:252" ht="13.5">
      <c r="A53" s="524"/>
      <c r="B53" s="509"/>
      <c r="C53" s="509">
        <v>4040</v>
      </c>
      <c r="D53" s="510" t="s">
        <v>298</v>
      </c>
      <c r="E53" s="500">
        <f>(G53/F53)*100</f>
        <v>85.373</v>
      </c>
      <c r="F53" s="511">
        <v>11000</v>
      </c>
      <c r="G53" s="511">
        <f>H53</f>
        <v>9391.03</v>
      </c>
      <c r="H53" s="511">
        <v>9391.03</v>
      </c>
      <c r="I53" s="512">
        <v>0</v>
      </c>
      <c r="IO53"/>
      <c r="IP53"/>
      <c r="IQ53"/>
      <c r="IR53"/>
    </row>
    <row r="54" spans="1:252" ht="13.5">
      <c r="A54" s="524"/>
      <c r="B54" s="509"/>
      <c r="C54" s="509">
        <v>4110</v>
      </c>
      <c r="D54" s="510" t="s">
        <v>299</v>
      </c>
      <c r="E54" s="500">
        <f>(G54/F54)*100</f>
        <v>72.42844101123596</v>
      </c>
      <c r="F54" s="511">
        <v>71200</v>
      </c>
      <c r="G54" s="511">
        <f>I54</f>
        <v>51569.05</v>
      </c>
      <c r="H54" s="512">
        <v>0</v>
      </c>
      <c r="I54" s="512">
        <v>51569.05</v>
      </c>
      <c r="IO54"/>
      <c r="IP54"/>
      <c r="IQ54"/>
      <c r="IR54"/>
    </row>
    <row r="55" spans="1:252" ht="13.5">
      <c r="A55" s="524"/>
      <c r="B55" s="509"/>
      <c r="C55" s="509">
        <v>4120</v>
      </c>
      <c r="D55" s="510" t="s">
        <v>300</v>
      </c>
      <c r="E55" s="500">
        <f>(G55/F55)*100</f>
        <v>47.13653846153846</v>
      </c>
      <c r="F55" s="511">
        <v>5200</v>
      </c>
      <c r="G55" s="511">
        <f>I55</f>
        <v>2451.1</v>
      </c>
      <c r="H55" s="512">
        <v>0</v>
      </c>
      <c r="I55" s="512">
        <v>2451.1</v>
      </c>
      <c r="IO55"/>
      <c r="IP55"/>
      <c r="IQ55"/>
      <c r="IR55"/>
    </row>
    <row r="56" spans="1:252" ht="13.5">
      <c r="A56" s="524"/>
      <c r="B56" s="509"/>
      <c r="C56" s="509">
        <v>4210</v>
      </c>
      <c r="D56" s="510" t="s">
        <v>284</v>
      </c>
      <c r="E56" s="500">
        <f>(G56/F56)*100</f>
        <v>100.00916666666666</v>
      </c>
      <c r="F56" s="511">
        <v>1200</v>
      </c>
      <c r="G56" s="511">
        <v>1200.11</v>
      </c>
      <c r="H56" s="512">
        <v>0</v>
      </c>
      <c r="I56" s="512">
        <v>0</v>
      </c>
      <c r="IO56"/>
      <c r="IP56"/>
      <c r="IQ56"/>
      <c r="IR56"/>
    </row>
    <row r="57" spans="1:252" ht="13.5">
      <c r="A57" s="524"/>
      <c r="B57" s="509"/>
      <c r="C57" s="509">
        <v>4280</v>
      </c>
      <c r="D57" s="510" t="s">
        <v>353</v>
      </c>
      <c r="E57" s="500">
        <f>(G57/F57)*100</f>
        <v>100</v>
      </c>
      <c r="F57" s="511">
        <v>110</v>
      </c>
      <c r="G57" s="511">
        <v>110</v>
      </c>
      <c r="H57" s="512">
        <v>0</v>
      </c>
      <c r="I57" s="512">
        <v>0</v>
      </c>
      <c r="IO57"/>
      <c r="IP57"/>
      <c r="IQ57"/>
      <c r="IR57"/>
    </row>
    <row r="58" spans="1:252" ht="13.5">
      <c r="A58" s="524"/>
      <c r="B58" s="509"/>
      <c r="C58" s="509">
        <v>4300</v>
      </c>
      <c r="D58" s="510" t="s">
        <v>278</v>
      </c>
      <c r="E58" s="500">
        <f>(G58/F58)*100</f>
        <v>99.98974008207934</v>
      </c>
      <c r="F58" s="511">
        <v>1462</v>
      </c>
      <c r="G58" s="511">
        <v>1461.85</v>
      </c>
      <c r="H58" s="512">
        <v>0</v>
      </c>
      <c r="I58" s="512">
        <v>0</v>
      </c>
      <c r="IO58"/>
      <c r="IP58"/>
      <c r="IQ58"/>
      <c r="IR58"/>
    </row>
    <row r="59" spans="1:252" ht="13.5">
      <c r="A59" s="524"/>
      <c r="B59" s="509"/>
      <c r="C59" s="509">
        <v>4370</v>
      </c>
      <c r="D59" s="510" t="s">
        <v>395</v>
      </c>
      <c r="E59" s="500">
        <f>(G59/F59)*100</f>
        <v>100.00112485939256</v>
      </c>
      <c r="F59" s="511">
        <v>889</v>
      </c>
      <c r="G59" s="511">
        <v>889.01</v>
      </c>
      <c r="H59" s="512">
        <v>0</v>
      </c>
      <c r="I59" s="512">
        <v>0</v>
      </c>
      <c r="IO59"/>
      <c r="IP59"/>
      <c r="IQ59"/>
      <c r="IR59"/>
    </row>
    <row r="60" spans="1:252" ht="13.5">
      <c r="A60" s="524"/>
      <c r="B60" s="509"/>
      <c r="C60" s="509">
        <v>4410</v>
      </c>
      <c r="D60" s="510" t="s">
        <v>311</v>
      </c>
      <c r="E60" s="500">
        <f>(G60/F60)*100</f>
        <v>100.20192307692307</v>
      </c>
      <c r="F60" s="511">
        <v>208</v>
      </c>
      <c r="G60" s="511">
        <v>208.42</v>
      </c>
      <c r="H60" s="512">
        <v>0</v>
      </c>
      <c r="I60" s="512">
        <v>0</v>
      </c>
      <c r="IO60"/>
      <c r="IP60"/>
      <c r="IQ60"/>
      <c r="IR60"/>
    </row>
    <row r="61" spans="1:252" ht="15">
      <c r="A61" s="524"/>
      <c r="B61" s="509"/>
      <c r="C61" s="509">
        <v>4430</v>
      </c>
      <c r="D61" s="205" t="s">
        <v>313</v>
      </c>
      <c r="E61" s="500">
        <f>(G61/F61)*100</f>
        <v>100</v>
      </c>
      <c r="F61" s="511">
        <v>910</v>
      </c>
      <c r="G61" s="511">
        <v>910</v>
      </c>
      <c r="H61" s="512"/>
      <c r="I61" s="512"/>
      <c r="IO61"/>
      <c r="IP61"/>
      <c r="IQ61"/>
      <c r="IR61"/>
    </row>
    <row r="62" spans="1:252" ht="15">
      <c r="A62" s="524"/>
      <c r="B62" s="509"/>
      <c r="C62" s="509">
        <v>4440</v>
      </c>
      <c r="D62" s="205" t="s">
        <v>314</v>
      </c>
      <c r="E62" s="500">
        <f>(G62/F62)*100</f>
        <v>100.004</v>
      </c>
      <c r="F62" s="511">
        <v>5000</v>
      </c>
      <c r="G62" s="511">
        <v>5000.2</v>
      </c>
      <c r="H62" s="512"/>
      <c r="I62" s="512"/>
      <c r="IO62"/>
      <c r="IP62"/>
      <c r="IQ62"/>
      <c r="IR62"/>
    </row>
    <row r="63" spans="1:252" ht="15">
      <c r="A63" s="524"/>
      <c r="B63" s="509"/>
      <c r="C63" s="509">
        <v>4700</v>
      </c>
      <c r="D63" s="205" t="s">
        <v>392</v>
      </c>
      <c r="E63" s="500">
        <f>(G63/F63)*100</f>
        <v>100</v>
      </c>
      <c r="F63" s="511">
        <v>460</v>
      </c>
      <c r="G63" s="511">
        <v>460</v>
      </c>
      <c r="H63" s="512"/>
      <c r="I63" s="512"/>
      <c r="IO63"/>
      <c r="IP63"/>
      <c r="IQ63"/>
      <c r="IR63"/>
    </row>
    <row r="64" spans="1:252" ht="15">
      <c r="A64" s="524"/>
      <c r="B64" s="509"/>
      <c r="C64" s="509">
        <v>4740</v>
      </c>
      <c r="D64" s="205" t="s">
        <v>408</v>
      </c>
      <c r="E64" s="500">
        <f>(G64/F64)*100</f>
        <v>100.02767857142855</v>
      </c>
      <c r="F64" s="511">
        <v>1120</v>
      </c>
      <c r="G64" s="511">
        <v>1120.31</v>
      </c>
      <c r="H64" s="512"/>
      <c r="I64" s="512"/>
      <c r="IO64"/>
      <c r="IP64"/>
      <c r="IQ64"/>
      <c r="IR64"/>
    </row>
    <row r="65" spans="1:252" ht="15">
      <c r="A65" s="524"/>
      <c r="B65" s="509"/>
      <c r="C65" s="509">
        <v>4750</v>
      </c>
      <c r="D65" s="205" t="s">
        <v>409</v>
      </c>
      <c r="E65" s="500">
        <f>(G65/F65)*100</f>
        <v>99.99580712788261</v>
      </c>
      <c r="F65" s="511">
        <v>2385</v>
      </c>
      <c r="G65" s="511">
        <v>2384.9</v>
      </c>
      <c r="H65" s="512"/>
      <c r="I65" s="512"/>
      <c r="IO65"/>
      <c r="IP65"/>
      <c r="IQ65"/>
      <c r="IR65"/>
    </row>
    <row r="66" spans="1:252" ht="29.25">
      <c r="A66" s="525"/>
      <c r="B66" s="506">
        <v>85213</v>
      </c>
      <c r="C66" s="506"/>
      <c r="D66" s="530" t="s">
        <v>396</v>
      </c>
      <c r="E66" s="495">
        <f>(G66/F66)*100</f>
        <v>100</v>
      </c>
      <c r="F66" s="517">
        <f>SUM(F67)</f>
        <v>27370</v>
      </c>
      <c r="G66" s="518">
        <f>SUM(G67)</f>
        <v>27370</v>
      </c>
      <c r="H66" s="518">
        <f>H67</f>
        <v>0</v>
      </c>
      <c r="I66" s="518">
        <f>SUM(I67)</f>
        <v>0</v>
      </c>
      <c r="IO66"/>
      <c r="IP66"/>
      <c r="IQ66"/>
      <c r="IR66"/>
    </row>
    <row r="67" spans="1:252" ht="13.5">
      <c r="A67" s="524"/>
      <c r="B67" s="509"/>
      <c r="C67" s="509">
        <v>4130</v>
      </c>
      <c r="D67" s="510" t="s">
        <v>443</v>
      </c>
      <c r="E67" s="500">
        <f>(G67/F67)*100</f>
        <v>100</v>
      </c>
      <c r="F67" s="511">
        <v>27370</v>
      </c>
      <c r="G67" s="512">
        <v>27370</v>
      </c>
      <c r="H67" s="512">
        <v>0</v>
      </c>
      <c r="I67" s="512">
        <v>0</v>
      </c>
      <c r="IO67"/>
      <c r="IP67"/>
      <c r="IQ67"/>
      <c r="IR67"/>
    </row>
    <row r="68" spans="1:252" ht="26.25">
      <c r="A68" s="525"/>
      <c r="B68" s="506">
        <v>85214</v>
      </c>
      <c r="C68" s="506"/>
      <c r="D68" s="516" t="s">
        <v>398</v>
      </c>
      <c r="E68" s="495">
        <f>(G68/F68)*100</f>
        <v>99.99976571457056</v>
      </c>
      <c r="F68" s="517">
        <f>SUM(F69)</f>
        <v>200610</v>
      </c>
      <c r="G68" s="518">
        <f>G69</f>
        <v>200609.53</v>
      </c>
      <c r="H68" s="518">
        <f>H69</f>
        <v>0</v>
      </c>
      <c r="I68" s="518">
        <f>I69</f>
        <v>0</v>
      </c>
      <c r="IO68"/>
      <c r="IP68"/>
      <c r="IQ68"/>
      <c r="IR68"/>
    </row>
    <row r="69" spans="1:252" ht="13.5">
      <c r="A69" s="524"/>
      <c r="B69" s="509"/>
      <c r="C69" s="509">
        <v>3110</v>
      </c>
      <c r="D69" s="510" t="s">
        <v>399</v>
      </c>
      <c r="E69" s="500">
        <f>(G69/F69)*100</f>
        <v>99.99976571457056</v>
      </c>
      <c r="F69" s="511">
        <v>200610</v>
      </c>
      <c r="G69" s="512">
        <v>200609.53</v>
      </c>
      <c r="H69" s="512">
        <v>0</v>
      </c>
      <c r="I69" s="512">
        <v>0</v>
      </c>
      <c r="IO69"/>
      <c r="IP69"/>
      <c r="IQ69"/>
      <c r="IR69"/>
    </row>
    <row r="70" spans="1:252" ht="19.5" customHeight="1">
      <c r="A70" s="531"/>
      <c r="B70" s="531">
        <v>85228</v>
      </c>
      <c r="C70" s="531"/>
      <c r="D70" s="532" t="s">
        <v>172</v>
      </c>
      <c r="E70" s="495">
        <f>(G70/F70)*100</f>
        <v>100.00000000000003</v>
      </c>
      <c r="F70" s="533">
        <f>SUM(F71:F80)</f>
        <v>70000</v>
      </c>
      <c r="G70" s="534">
        <f>SUM(G71:G80)</f>
        <v>70000.00000000001</v>
      </c>
      <c r="H70" s="534">
        <f>SUM(H71:H80)</f>
        <v>56927.39</v>
      </c>
      <c r="I70" s="534">
        <f>SUM(I71:I80)</f>
        <v>10153.57</v>
      </c>
      <c r="IO70"/>
      <c r="IP70"/>
      <c r="IQ70"/>
      <c r="IR70"/>
    </row>
    <row r="71" spans="1:252" ht="13.5">
      <c r="A71" s="531"/>
      <c r="B71" s="531"/>
      <c r="C71" s="535">
        <v>3020</v>
      </c>
      <c r="D71" s="536" t="s">
        <v>394</v>
      </c>
      <c r="E71" s="500">
        <f>(G71/F71)*100</f>
        <v>100</v>
      </c>
      <c r="F71" s="537">
        <v>240</v>
      </c>
      <c r="G71" s="538">
        <v>240</v>
      </c>
      <c r="H71" s="538">
        <v>0</v>
      </c>
      <c r="I71" s="538">
        <v>0</v>
      </c>
      <c r="IO71"/>
      <c r="IP71"/>
      <c r="IQ71"/>
      <c r="IR71"/>
    </row>
    <row r="72" spans="1:252" ht="13.5">
      <c r="A72" s="539"/>
      <c r="B72" s="539"/>
      <c r="C72" s="539">
        <v>4010</v>
      </c>
      <c r="D72" s="540" t="s">
        <v>350</v>
      </c>
      <c r="E72" s="500">
        <f>(G72/F72)*100</f>
        <v>99.99992475403977</v>
      </c>
      <c r="F72" s="522">
        <v>53159</v>
      </c>
      <c r="G72" s="511">
        <f>H72</f>
        <v>53158.96</v>
      </c>
      <c r="H72" s="541">
        <v>53158.96</v>
      </c>
      <c r="I72" s="512">
        <v>0</v>
      </c>
      <c r="IO72"/>
      <c r="IP72"/>
      <c r="IQ72"/>
      <c r="IR72"/>
    </row>
    <row r="73" spans="1:252" ht="15">
      <c r="A73" s="539"/>
      <c r="B73" s="539"/>
      <c r="C73" s="539">
        <v>4040</v>
      </c>
      <c r="D73" s="542" t="s">
        <v>298</v>
      </c>
      <c r="E73" s="500">
        <f>(G73/F73)*100</f>
        <v>100.01141188959659</v>
      </c>
      <c r="F73" s="522">
        <v>3768</v>
      </c>
      <c r="G73" s="511">
        <f>H73</f>
        <v>3768.43</v>
      </c>
      <c r="H73" s="541">
        <v>3768.43</v>
      </c>
      <c r="I73" s="512">
        <v>0</v>
      </c>
      <c r="IO73"/>
      <c r="IP73"/>
      <c r="IQ73"/>
      <c r="IR73"/>
    </row>
    <row r="74" spans="1:252" ht="15">
      <c r="A74" s="539"/>
      <c r="B74" s="539"/>
      <c r="C74" s="539">
        <v>4110</v>
      </c>
      <c r="D74" s="542" t="s">
        <v>299</v>
      </c>
      <c r="E74" s="500">
        <f>(G74/F74)*100</f>
        <v>100.00307447050787</v>
      </c>
      <c r="F74" s="522">
        <v>8782</v>
      </c>
      <c r="G74" s="511">
        <f>I74</f>
        <v>8782.27</v>
      </c>
      <c r="H74" s="512">
        <v>0</v>
      </c>
      <c r="I74" s="541">
        <v>8782.27</v>
      </c>
      <c r="IO74"/>
      <c r="IP74"/>
      <c r="IQ74"/>
      <c r="IR74"/>
    </row>
    <row r="75" spans="1:252" ht="15">
      <c r="A75" s="539"/>
      <c r="B75" s="539"/>
      <c r="C75" s="539">
        <v>4120</v>
      </c>
      <c r="D75" s="542" t="s">
        <v>300</v>
      </c>
      <c r="E75" s="500">
        <f>(G75/F75)*100</f>
        <v>100.02188183807439</v>
      </c>
      <c r="F75" s="522">
        <v>1371</v>
      </c>
      <c r="G75" s="511">
        <f>I75</f>
        <v>1371.3</v>
      </c>
      <c r="H75" s="512">
        <v>0</v>
      </c>
      <c r="I75" s="541">
        <v>1371.3</v>
      </c>
      <c r="IO75"/>
      <c r="IP75"/>
      <c r="IQ75"/>
      <c r="IR75"/>
    </row>
    <row r="76" spans="1:252" ht="15">
      <c r="A76" s="539"/>
      <c r="B76" s="539"/>
      <c r="C76" s="539">
        <v>4210</v>
      </c>
      <c r="D76" s="542" t="s">
        <v>284</v>
      </c>
      <c r="E76" s="500">
        <f>(G76/F76)*100</f>
        <v>99.88338192419826</v>
      </c>
      <c r="F76" s="522">
        <v>343</v>
      </c>
      <c r="G76" s="512">
        <v>342.6</v>
      </c>
      <c r="H76" s="512">
        <v>0</v>
      </c>
      <c r="I76" s="512">
        <v>0</v>
      </c>
      <c r="IO76"/>
      <c r="IP76"/>
      <c r="IQ76"/>
      <c r="IR76"/>
    </row>
    <row r="77" spans="1:252" ht="13.5">
      <c r="A77" s="539"/>
      <c r="B77" s="539"/>
      <c r="C77" s="539">
        <v>4280</v>
      </c>
      <c r="D77" s="540" t="s">
        <v>444</v>
      </c>
      <c r="E77" s="500">
        <f>(G77/F77)*100</f>
        <v>100</v>
      </c>
      <c r="F77" s="522">
        <v>96</v>
      </c>
      <c r="G77" s="512">
        <v>96</v>
      </c>
      <c r="H77" s="501">
        <v>0</v>
      </c>
      <c r="I77" s="501">
        <v>0</v>
      </c>
      <c r="IO77"/>
      <c r="IP77"/>
      <c r="IQ77"/>
      <c r="IR77"/>
    </row>
    <row r="78" spans="1:252" ht="13.5">
      <c r="A78" s="539"/>
      <c r="B78" s="539"/>
      <c r="C78" s="539">
        <v>4300</v>
      </c>
      <c r="D78" s="540" t="s">
        <v>288</v>
      </c>
      <c r="E78" s="500">
        <f>(G78/F78)*100</f>
        <v>99.4375</v>
      </c>
      <c r="F78" s="522">
        <v>64</v>
      </c>
      <c r="G78" s="512">
        <v>63.64</v>
      </c>
      <c r="H78" s="512">
        <v>0</v>
      </c>
      <c r="I78" s="512">
        <v>0</v>
      </c>
      <c r="IO78"/>
      <c r="IP78"/>
      <c r="IQ78"/>
      <c r="IR78"/>
    </row>
    <row r="79" spans="1:252" ht="19.5" customHeight="1">
      <c r="A79" s="543"/>
      <c r="B79" s="543"/>
      <c r="C79" s="543">
        <v>4440</v>
      </c>
      <c r="D79" s="544" t="s">
        <v>314</v>
      </c>
      <c r="E79" s="500">
        <f>(G79/F79)*100</f>
        <v>100.004</v>
      </c>
      <c r="F79" s="545">
        <v>2000</v>
      </c>
      <c r="G79" s="546">
        <v>2000.08</v>
      </c>
      <c r="H79" s="546">
        <v>0</v>
      </c>
      <c r="I79" s="546">
        <v>0</v>
      </c>
      <c r="IO79"/>
      <c r="IP79"/>
      <c r="IQ79"/>
      <c r="IR79"/>
    </row>
    <row r="80" spans="1:252" ht="19.5" customHeight="1">
      <c r="A80" s="543"/>
      <c r="B80" s="543"/>
      <c r="C80" s="543">
        <v>4750</v>
      </c>
      <c r="D80" s="547" t="s">
        <v>318</v>
      </c>
      <c r="E80" s="548">
        <f>(G80/F80)*100</f>
        <v>99.84180790960451</v>
      </c>
      <c r="F80" s="545">
        <v>177</v>
      </c>
      <c r="G80" s="546">
        <v>176.72</v>
      </c>
      <c r="H80" s="546"/>
      <c r="I80" s="546"/>
      <c r="IO80"/>
      <c r="IP80"/>
      <c r="IQ80"/>
      <c r="IR80"/>
    </row>
    <row r="81" spans="1:252" ht="13.5">
      <c r="A81" s="549" t="s">
        <v>205</v>
      </c>
      <c r="B81" s="549"/>
      <c r="C81" s="549"/>
      <c r="D81" s="549"/>
      <c r="E81" s="550">
        <f>(G81/F81)*100</f>
        <v>95.82460786079629</v>
      </c>
      <c r="F81" s="551">
        <f>SUM(F29,F18,F12,F8)</f>
        <v>6418859.62</v>
      </c>
      <c r="G81" s="551">
        <f>SUM(G29,G18,G12,G8)</f>
        <v>6150847.06</v>
      </c>
      <c r="H81" s="551">
        <f>SUM(H29,H18,H12,H8)</f>
        <v>487858.32</v>
      </c>
      <c r="I81" s="551">
        <f>SUM(I29,I18,I12,I8)</f>
        <v>120785.4</v>
      </c>
      <c r="IO81"/>
      <c r="IP81"/>
      <c r="IQ81"/>
      <c r="IR81"/>
    </row>
    <row r="82" spans="5:9" ht="13.5">
      <c r="E82" s="552"/>
      <c r="F82" s="552"/>
      <c r="G82" s="552"/>
      <c r="H82" s="553"/>
      <c r="I82" s="553"/>
    </row>
    <row r="83" ht="13.5">
      <c r="G83" s="471"/>
    </row>
  </sheetData>
  <mergeCells count="13">
    <mergeCell ref="E1:I1"/>
    <mergeCell ref="A2:I2"/>
    <mergeCell ref="E3:I3"/>
    <mergeCell ref="A4:A6"/>
    <mergeCell ref="B4:B6"/>
    <mergeCell ref="C4:C6"/>
    <mergeCell ref="D4:D6"/>
    <mergeCell ref="E4:E6"/>
    <mergeCell ref="F4:F6"/>
    <mergeCell ref="G4:I4"/>
    <mergeCell ref="G5:G6"/>
    <mergeCell ref="H5:I5"/>
    <mergeCell ref="A81:D81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68"/>
  <headerFooter alignWithMargins="0">
    <oddHeader>&amp;R&amp;"Times New Roman,Normalny"&amp;12Zał Nr 10 do Sprawozdania Burmistrza z wykonania budżetu za 2009 roku</oddHeader>
    <oddFooter>&amp;C&amp;"Times New Roman,Normalny"&amp;12Strona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"/>
  <sheetViews>
    <sheetView showGridLines="0" defaultGridColor="0" view="pageBreakPreview" zoomScale="80" zoomScaleSheetLayoutView="80" colorId="15" workbookViewId="0" topLeftCell="B1">
      <selection activeCell="F1" sqref="F1"/>
    </sheetView>
  </sheetViews>
  <sheetFormatPr defaultColWidth="9.00390625" defaultRowHeight="12.75"/>
  <cols>
    <col min="1" max="1" width="5.625" style="470" customWidth="1"/>
    <col min="2" max="2" width="9.75390625" style="470" customWidth="1"/>
    <col min="3" max="3" width="6.875" style="470" customWidth="1"/>
    <col min="4" max="4" width="54.00390625" style="471" customWidth="1"/>
    <col min="5" max="5" width="10.25390625" style="471" customWidth="1"/>
    <col min="6" max="6" width="13.75390625" style="471" customWidth="1"/>
    <col min="7" max="7" width="12.75390625" style="320" customWidth="1"/>
    <col min="8" max="8" width="15.75390625" style="321" customWidth="1"/>
    <col min="9" max="9" width="14.75390625" style="321" customWidth="1"/>
    <col min="10" max="252" width="9.00390625" style="321" customWidth="1"/>
    <col min="253" max="16384" width="9.00390625" style="171" customWidth="1"/>
  </cols>
  <sheetData>
    <row r="1" spans="1:252" ht="21.75" customHeight="1">
      <c r="A1" s="171"/>
      <c r="B1" s="171"/>
      <c r="C1" s="472"/>
      <c r="D1" s="472"/>
      <c r="E1" s="472"/>
      <c r="F1" s="46"/>
      <c r="G1" s="46"/>
      <c r="H1" s="46"/>
      <c r="I1" s="46"/>
      <c r="IP1" s="171"/>
      <c r="IQ1" s="171"/>
      <c r="IR1" s="171"/>
    </row>
    <row r="2" spans="1:252" ht="84" customHeight="1">
      <c r="A2" s="554" t="s">
        <v>445</v>
      </c>
      <c r="B2" s="554"/>
      <c r="C2" s="554"/>
      <c r="D2" s="554"/>
      <c r="E2" s="554"/>
      <c r="F2" s="554"/>
      <c r="G2" s="554"/>
      <c r="H2" s="554"/>
      <c r="I2" s="554"/>
      <c r="IP2" s="171"/>
      <c r="IQ2" s="171"/>
      <c r="IR2" s="171"/>
    </row>
    <row r="3" spans="1:252" ht="15">
      <c r="A3" s="173"/>
      <c r="B3" s="173"/>
      <c r="C3" s="173"/>
      <c r="D3" s="173"/>
      <c r="E3" s="173"/>
      <c r="F3" s="173"/>
      <c r="G3" s="173"/>
      <c r="H3" s="173"/>
      <c r="I3" s="173"/>
      <c r="IP3" s="171"/>
      <c r="IQ3" s="171"/>
      <c r="IR3" s="171"/>
    </row>
    <row r="4" spans="5:252" ht="13.5">
      <c r="E4" s="555" t="s">
        <v>1</v>
      </c>
      <c r="F4" s="555"/>
      <c r="G4" s="555"/>
      <c r="H4" s="555"/>
      <c r="I4" s="555"/>
      <c r="IP4" s="171"/>
      <c r="IQ4" s="171"/>
      <c r="IR4" s="171"/>
    </row>
    <row r="5" spans="1:249" s="480" customFormat="1" ht="14.25" customHeight="1">
      <c r="A5" s="556" t="s">
        <v>2</v>
      </c>
      <c r="B5" s="556" t="s">
        <v>34</v>
      </c>
      <c r="C5" s="556" t="s">
        <v>35</v>
      </c>
      <c r="D5" s="557" t="s">
        <v>262</v>
      </c>
      <c r="E5" s="556" t="s">
        <v>6</v>
      </c>
      <c r="F5" s="558" t="s">
        <v>4</v>
      </c>
      <c r="G5" s="559" t="s">
        <v>264</v>
      </c>
      <c r="H5" s="559"/>
      <c r="I5" s="559"/>
      <c r="IO5" s="171"/>
    </row>
    <row r="6" spans="1:249" s="480" customFormat="1" ht="14.25" customHeight="1">
      <c r="A6" s="556"/>
      <c r="B6" s="556"/>
      <c r="C6" s="556"/>
      <c r="D6" s="557"/>
      <c r="E6" s="556"/>
      <c r="F6" s="558"/>
      <c r="G6" s="558" t="s">
        <v>436</v>
      </c>
      <c r="H6" s="558" t="s">
        <v>266</v>
      </c>
      <c r="I6" s="558"/>
      <c r="IO6" s="171"/>
    </row>
    <row r="7" spans="1:249" s="480" customFormat="1" ht="61.5" customHeight="1">
      <c r="A7" s="556"/>
      <c r="B7" s="556"/>
      <c r="C7" s="556"/>
      <c r="D7" s="557"/>
      <c r="E7" s="556"/>
      <c r="F7" s="558"/>
      <c r="G7" s="558"/>
      <c r="H7" s="558" t="s">
        <v>268</v>
      </c>
      <c r="I7" s="558" t="s">
        <v>269</v>
      </c>
      <c r="IO7" s="171"/>
    </row>
    <row r="8" spans="1:252" ht="12.75" customHeight="1">
      <c r="A8" s="560">
        <v>1</v>
      </c>
      <c r="B8" s="560">
        <v>2</v>
      </c>
      <c r="C8" s="560">
        <v>3</v>
      </c>
      <c r="D8" s="561">
        <v>4</v>
      </c>
      <c r="E8" s="562">
        <v>5</v>
      </c>
      <c r="F8" s="563">
        <v>6</v>
      </c>
      <c r="G8" s="563">
        <v>7</v>
      </c>
      <c r="H8" s="563">
        <v>8</v>
      </c>
      <c r="I8" s="563">
        <v>9</v>
      </c>
      <c r="IO8" s="171"/>
      <c r="IP8" s="171"/>
      <c r="IQ8" s="171"/>
      <c r="IR8" s="171"/>
    </row>
    <row r="9" spans="1:256" s="489" customFormat="1" ht="19.5" customHeight="1">
      <c r="A9" s="564">
        <v>710</v>
      </c>
      <c r="B9" s="564"/>
      <c r="C9" s="564"/>
      <c r="D9" s="565" t="s">
        <v>224</v>
      </c>
      <c r="E9" s="487">
        <f>(G9/F9)*100</f>
        <v>100</v>
      </c>
      <c r="F9" s="154">
        <v>6100</v>
      </c>
      <c r="G9" s="154">
        <f>SUM(G10)</f>
        <v>6100</v>
      </c>
      <c r="H9" s="154"/>
      <c r="I9" s="154"/>
      <c r="IO9" s="566"/>
      <c r="IP9" s="566"/>
      <c r="IQ9" s="566"/>
      <c r="IR9" s="566"/>
      <c r="IS9" s="566"/>
      <c r="IT9" s="566"/>
      <c r="IU9" s="566"/>
      <c r="IV9" s="566"/>
    </row>
    <row r="10" spans="1:252" ht="15">
      <c r="A10" s="567"/>
      <c r="B10" s="568">
        <v>71035</v>
      </c>
      <c r="C10" s="568"/>
      <c r="D10" s="569" t="s">
        <v>42</v>
      </c>
      <c r="E10" s="495">
        <f>(G10/F10)*100</f>
        <v>100</v>
      </c>
      <c r="F10" s="157">
        <v>6100</v>
      </c>
      <c r="G10" s="157">
        <v>6100</v>
      </c>
      <c r="H10" s="157"/>
      <c r="I10" s="157"/>
      <c r="IO10" s="171"/>
      <c r="IP10" s="171"/>
      <c r="IQ10" s="171"/>
      <c r="IR10" s="171"/>
    </row>
    <row r="11" spans="1:252" ht="19.5" customHeight="1">
      <c r="A11" s="567"/>
      <c r="B11" s="567"/>
      <c r="C11" s="567">
        <v>4300</v>
      </c>
      <c r="D11" s="570" t="s">
        <v>288</v>
      </c>
      <c r="E11" s="500">
        <f>(G11/F11)*100</f>
        <v>100</v>
      </c>
      <c r="F11" s="160">
        <v>6100</v>
      </c>
      <c r="G11" s="160">
        <v>6100</v>
      </c>
      <c r="H11" s="160"/>
      <c r="I11" s="160"/>
      <c r="IO11" s="171"/>
      <c r="IP11" s="171"/>
      <c r="IQ11" s="171"/>
      <c r="IR11" s="171"/>
    </row>
    <row r="12" spans="1:252" ht="19.5" customHeight="1">
      <c r="A12" s="571">
        <v>852</v>
      </c>
      <c r="B12" s="572"/>
      <c r="C12" s="572"/>
      <c r="D12" s="573" t="s">
        <v>215</v>
      </c>
      <c r="E12" s="487">
        <f>(G12/F12)*100</f>
        <v>100</v>
      </c>
      <c r="F12" s="574">
        <f>SUM(F13)</f>
        <v>50000</v>
      </c>
      <c r="G12" s="574">
        <f>SUM(G13)</f>
        <v>50000</v>
      </c>
      <c r="H12" s="574">
        <f>SUM(H16)</f>
        <v>27051.08</v>
      </c>
      <c r="I12" s="574">
        <f>SUM(I14,I15)</f>
        <v>4917.91</v>
      </c>
      <c r="IO12" s="171"/>
      <c r="IP12" s="171"/>
      <c r="IQ12" s="171"/>
      <c r="IR12" s="171"/>
    </row>
    <row r="13" spans="1:252" ht="19.5" customHeight="1">
      <c r="A13" s="575"/>
      <c r="B13" s="576">
        <v>85295</v>
      </c>
      <c r="C13" s="567"/>
      <c r="D13" s="577" t="s">
        <v>42</v>
      </c>
      <c r="E13" s="495">
        <f>(G13/F13)*100</f>
        <v>100</v>
      </c>
      <c r="F13" s="163">
        <f>SUM(F14,F15,F16,F17,F18)</f>
        <v>50000</v>
      </c>
      <c r="G13" s="163">
        <f>SUM(G14,G15,G16,G17,G18)</f>
        <v>50000</v>
      </c>
      <c r="H13" s="163">
        <f>SUM(H12)</f>
        <v>27051.08</v>
      </c>
      <c r="I13" s="163">
        <f>SUM(I12)</f>
        <v>4917.91</v>
      </c>
      <c r="IO13" s="171"/>
      <c r="IP13" s="171"/>
      <c r="IQ13" s="171"/>
      <c r="IR13" s="171"/>
    </row>
    <row r="14" spans="1:252" ht="19.5" customHeight="1">
      <c r="A14" s="575"/>
      <c r="B14" s="567"/>
      <c r="C14" s="567">
        <v>4110</v>
      </c>
      <c r="D14" s="578" t="s">
        <v>299</v>
      </c>
      <c r="E14" s="500">
        <f>(G14/F14)*100</f>
        <v>100.00470035252644</v>
      </c>
      <c r="F14" s="160">
        <v>4255</v>
      </c>
      <c r="G14" s="160">
        <f>I14</f>
        <v>4255.2</v>
      </c>
      <c r="H14" s="160"/>
      <c r="I14" s="160">
        <v>4255.2</v>
      </c>
      <c r="IO14" s="171"/>
      <c r="IP14" s="171"/>
      <c r="IQ14" s="171"/>
      <c r="IR14" s="171"/>
    </row>
    <row r="15" spans="1:252" ht="19.5" customHeight="1">
      <c r="A15" s="575"/>
      <c r="B15" s="567"/>
      <c r="C15" s="567">
        <v>4120</v>
      </c>
      <c r="D15" s="578" t="s">
        <v>300</v>
      </c>
      <c r="E15" s="500">
        <f>(G15/F15)*100</f>
        <v>99.95625942684767</v>
      </c>
      <c r="F15" s="160">
        <v>663</v>
      </c>
      <c r="G15" s="160">
        <f>I15</f>
        <v>662.71</v>
      </c>
      <c r="H15" s="160"/>
      <c r="I15" s="160">
        <v>662.71</v>
      </c>
      <c r="IO15" s="171"/>
      <c r="IP15" s="171"/>
      <c r="IQ15" s="171"/>
      <c r="IR15" s="171"/>
    </row>
    <row r="16" spans="1:252" ht="19.5" customHeight="1">
      <c r="A16" s="575"/>
      <c r="B16" s="567"/>
      <c r="C16" s="567">
        <v>4170</v>
      </c>
      <c r="D16" s="579" t="s">
        <v>302</v>
      </c>
      <c r="E16" s="500">
        <f>(G16/F16)*100</f>
        <v>100.00029573768067</v>
      </c>
      <c r="F16" s="160">
        <v>27051</v>
      </c>
      <c r="G16" s="160">
        <f>H16</f>
        <v>27051.08</v>
      </c>
      <c r="H16" s="160">
        <v>27051.08</v>
      </c>
      <c r="I16" s="160"/>
      <c r="IO16" s="171"/>
      <c r="IP16" s="171"/>
      <c r="IQ16" s="171"/>
      <c r="IR16" s="171"/>
    </row>
    <row r="17" spans="1:252" ht="19.5" customHeight="1">
      <c r="A17" s="575"/>
      <c r="B17" s="567"/>
      <c r="C17" s="567">
        <v>4210</v>
      </c>
      <c r="D17" s="579" t="s">
        <v>284</v>
      </c>
      <c r="E17" s="500">
        <f>(G17/F17)*100</f>
        <v>100.00589651022864</v>
      </c>
      <c r="F17" s="160">
        <v>8310</v>
      </c>
      <c r="G17" s="160">
        <v>8310.49</v>
      </c>
      <c r="H17" s="160"/>
      <c r="I17" s="160"/>
      <c r="IO17" s="171"/>
      <c r="IP17" s="171"/>
      <c r="IQ17" s="171"/>
      <c r="IR17" s="171"/>
    </row>
    <row r="18" spans="1:252" ht="19.5" customHeight="1">
      <c r="A18" s="575"/>
      <c r="B18" s="567"/>
      <c r="C18" s="567">
        <v>4300</v>
      </c>
      <c r="D18" s="579" t="s">
        <v>278</v>
      </c>
      <c r="E18" s="500">
        <f>(G18/F18)*100</f>
        <v>99.99506223639544</v>
      </c>
      <c r="F18" s="160">
        <v>9721</v>
      </c>
      <c r="G18" s="160">
        <v>9720.52</v>
      </c>
      <c r="H18" s="160"/>
      <c r="I18" s="160"/>
      <c r="IO18" s="171"/>
      <c r="IP18" s="171"/>
      <c r="IQ18" s="171"/>
      <c r="IR18" s="171"/>
    </row>
    <row r="19" spans="1:252" ht="15">
      <c r="A19" s="580" t="s">
        <v>205</v>
      </c>
      <c r="B19" s="580"/>
      <c r="C19" s="580"/>
      <c r="D19" s="580"/>
      <c r="E19" s="581">
        <f>(G19/F19)*100</f>
        <v>100</v>
      </c>
      <c r="F19" s="169">
        <f>SUM(F9,F12)</f>
        <v>56100</v>
      </c>
      <c r="G19" s="169">
        <f>SUM(G9,G12)</f>
        <v>56100</v>
      </c>
      <c r="H19" s="169">
        <f>SUM(H9,H12)</f>
        <v>27051.08</v>
      </c>
      <c r="I19" s="169">
        <f>SUM(I9,I12)</f>
        <v>4917.91</v>
      </c>
      <c r="IO19" s="171"/>
      <c r="IP19" s="171"/>
      <c r="IQ19" s="171"/>
      <c r="IR19" s="171"/>
    </row>
  </sheetData>
  <mergeCells count="13">
    <mergeCell ref="F1:I1"/>
    <mergeCell ref="A2:I2"/>
    <mergeCell ref="E4:I4"/>
    <mergeCell ref="A5:A7"/>
    <mergeCell ref="B5:B7"/>
    <mergeCell ref="C5:C7"/>
    <mergeCell ref="D5:D7"/>
    <mergeCell ref="E5:E7"/>
    <mergeCell ref="F5:F7"/>
    <mergeCell ref="G5:I5"/>
    <mergeCell ref="G6:G7"/>
    <mergeCell ref="H6:I6"/>
    <mergeCell ref="A19:D19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92"/>
  <headerFooter alignWithMargins="0">
    <oddHeader>&amp;R&amp;"Times New Roman,Normalny"&amp;12Zał Nr 11 do Sprawozdania Burmistrza z wykonania budżetu za 2009 roku</oddHeader>
    <oddFooter>&amp;C&amp;"Times New Roman,Normalny"&amp;12Strona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showGridLines="0" defaultGridColor="0" view="pageBreakPreview" zoomScale="80" zoomScaleSheetLayoutView="80" colorId="15" workbookViewId="0" topLeftCell="A4">
      <selection activeCell="E4" sqref="E4"/>
    </sheetView>
  </sheetViews>
  <sheetFormatPr defaultColWidth="9.00390625" defaultRowHeight="18" customHeight="1"/>
  <cols>
    <col min="1" max="1" width="7.125" style="582" customWidth="1"/>
    <col min="2" max="2" width="10.75390625" style="582" customWidth="1"/>
    <col min="3" max="3" width="8.75390625" style="583" customWidth="1"/>
    <col min="4" max="4" width="82.875" style="584" customWidth="1"/>
    <col min="5" max="5" width="12.75390625" style="583" customWidth="1"/>
    <col min="6" max="6" width="21.75390625" style="583" customWidth="1"/>
    <col min="7" max="7" width="18.25390625" style="583" customWidth="1"/>
    <col min="8" max="8" width="15.75390625" style="583" customWidth="1"/>
    <col min="9" max="9" width="17.00390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16384" width="9.00390625" style="583" customWidth="1"/>
  </cols>
  <sheetData>
    <row r="1" spans="7:14" ht="15" customHeight="1">
      <c r="G1" s="172"/>
      <c r="H1" s="172"/>
      <c r="I1" s="172"/>
      <c r="J1" s="172"/>
      <c r="K1" s="172"/>
      <c r="L1" s="172"/>
      <c r="M1" s="172"/>
      <c r="N1" s="585"/>
    </row>
    <row r="2" ht="36" customHeight="1">
      <c r="E2" s="586"/>
    </row>
    <row r="3" spans="1:13" s="588" customFormat="1" ht="17.25" customHeight="1">
      <c r="A3" s="587" t="s">
        <v>446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spans="1:13" ht="18" customHeight="1">
      <c r="A4" s="589" t="s">
        <v>228</v>
      </c>
      <c r="B4" s="589"/>
      <c r="C4" s="589"/>
      <c r="D4" s="589"/>
      <c r="E4" s="590"/>
      <c r="M4" s="591" t="s">
        <v>1</v>
      </c>
    </row>
    <row r="5" spans="1:13" s="596" customFormat="1" ht="18" customHeight="1">
      <c r="A5" s="50" t="s">
        <v>2</v>
      </c>
      <c r="B5" s="50" t="s">
        <v>34</v>
      </c>
      <c r="C5" s="51" t="s">
        <v>35</v>
      </c>
      <c r="D5" s="592" t="s">
        <v>262</v>
      </c>
      <c r="E5" s="52" t="s">
        <v>6</v>
      </c>
      <c r="F5" s="593" t="s">
        <v>263</v>
      </c>
      <c r="G5" s="594" t="s">
        <v>264</v>
      </c>
      <c r="H5" s="594"/>
      <c r="I5" s="594"/>
      <c r="J5" s="594"/>
      <c r="K5" s="594"/>
      <c r="L5" s="594"/>
      <c r="M5" s="595"/>
    </row>
    <row r="6" spans="1:13" s="596" customFormat="1" ht="18" customHeight="1">
      <c r="A6" s="50"/>
      <c r="B6" s="50"/>
      <c r="C6" s="51"/>
      <c r="D6" s="592"/>
      <c r="E6" s="52"/>
      <c r="F6" s="593"/>
      <c r="G6" s="595" t="s">
        <v>265</v>
      </c>
      <c r="H6" s="593" t="s">
        <v>266</v>
      </c>
      <c r="I6" s="593"/>
      <c r="J6" s="593"/>
      <c r="K6" s="593"/>
      <c r="L6" s="593"/>
      <c r="M6" s="593" t="s">
        <v>267</v>
      </c>
    </row>
    <row r="7" spans="1:13" s="597" customFormat="1" ht="51.75" customHeight="1">
      <c r="A7" s="50"/>
      <c r="B7" s="50"/>
      <c r="C7" s="51"/>
      <c r="D7" s="592"/>
      <c r="E7" s="52"/>
      <c r="F7" s="593"/>
      <c r="G7" s="595"/>
      <c r="H7" s="593" t="s">
        <v>268</v>
      </c>
      <c r="I7" s="593" t="s">
        <v>269</v>
      </c>
      <c r="J7" s="593" t="s">
        <v>270</v>
      </c>
      <c r="K7" s="51" t="s">
        <v>271</v>
      </c>
      <c r="L7" s="51" t="s">
        <v>272</v>
      </c>
      <c r="M7" s="593"/>
    </row>
    <row r="8" spans="1:13" s="603" customFormat="1" ht="15.75" customHeight="1">
      <c r="A8" s="598">
        <v>1</v>
      </c>
      <c r="B8" s="598">
        <v>2</v>
      </c>
      <c r="C8" s="599">
        <v>3</v>
      </c>
      <c r="D8" s="600">
        <v>4</v>
      </c>
      <c r="E8" s="57">
        <v>5</v>
      </c>
      <c r="F8" s="601">
        <v>6</v>
      </c>
      <c r="G8" s="602">
        <v>7</v>
      </c>
      <c r="H8" s="602">
        <v>8</v>
      </c>
      <c r="I8" s="602">
        <v>9</v>
      </c>
      <c r="J8" s="602">
        <v>10</v>
      </c>
      <c r="K8" s="56">
        <v>11</v>
      </c>
      <c r="L8" s="56">
        <v>12</v>
      </c>
      <c r="M8" s="602">
        <v>13</v>
      </c>
    </row>
    <row r="9" spans="1:13" ht="17.25" customHeight="1">
      <c r="A9" s="604">
        <v>750</v>
      </c>
      <c r="B9" s="604"/>
      <c r="C9" s="604"/>
      <c r="D9" s="605" t="s">
        <v>76</v>
      </c>
      <c r="E9" s="606">
        <f>(G9/F9)*100</f>
        <v>49.66198852772466</v>
      </c>
      <c r="F9" s="607">
        <f>SUM(F10)</f>
        <v>52300</v>
      </c>
      <c r="G9" s="608">
        <f>SUM(G10)</f>
        <v>25973.219999999998</v>
      </c>
      <c r="H9" s="608">
        <f>SUM(H10)</f>
        <v>17000</v>
      </c>
      <c r="I9" s="608">
        <f>SUM(I10)</f>
        <v>2983.53</v>
      </c>
      <c r="J9" s="608"/>
      <c r="K9" s="608"/>
      <c r="L9" s="608"/>
      <c r="M9" s="609"/>
    </row>
    <row r="10" spans="1:13" ht="17.25" customHeight="1">
      <c r="A10" s="610"/>
      <c r="B10" s="610">
        <v>75023</v>
      </c>
      <c r="C10" s="610"/>
      <c r="D10" s="611" t="s">
        <v>79</v>
      </c>
      <c r="E10" s="612">
        <f>(G10/F10)*100</f>
        <v>49.66198852772466</v>
      </c>
      <c r="F10" s="613">
        <f>SUM(F11:F17)</f>
        <v>52300</v>
      </c>
      <c r="G10" s="613">
        <f>SUM(G11:G17)</f>
        <v>25973.219999999998</v>
      </c>
      <c r="H10" s="613">
        <f>SUM(H11:H17)</f>
        <v>17000</v>
      </c>
      <c r="I10" s="613">
        <f>SUM(I11:I17)</f>
        <v>2983.53</v>
      </c>
      <c r="J10" s="614"/>
      <c r="K10" s="614"/>
      <c r="L10" s="614"/>
      <c r="M10" s="615"/>
    </row>
    <row r="11" spans="1:13" ht="17.25" customHeight="1">
      <c r="A11" s="610"/>
      <c r="B11" s="610"/>
      <c r="C11" s="616">
        <v>4118</v>
      </c>
      <c r="D11" s="617" t="s">
        <v>325</v>
      </c>
      <c r="E11" s="618">
        <f>(G11/F11)*100</f>
        <v>64.17625</v>
      </c>
      <c r="F11" s="619">
        <v>4000</v>
      </c>
      <c r="G11" s="620">
        <f>I11</f>
        <v>2567.05</v>
      </c>
      <c r="H11" s="620"/>
      <c r="I11" s="620">
        <v>2567.05</v>
      </c>
      <c r="J11" s="614"/>
      <c r="K11" s="614"/>
      <c r="L11" s="614"/>
      <c r="M11" s="615"/>
    </row>
    <row r="12" spans="1:13" ht="17.25" customHeight="1">
      <c r="A12" s="616"/>
      <c r="B12" s="616"/>
      <c r="C12" s="616">
        <v>4128</v>
      </c>
      <c r="D12" s="621" t="s">
        <v>300</v>
      </c>
      <c r="E12" s="618">
        <f>(G12/F12)*100</f>
        <v>41.648</v>
      </c>
      <c r="F12" s="619">
        <v>1000</v>
      </c>
      <c r="G12" s="620">
        <f>I12</f>
        <v>416.48</v>
      </c>
      <c r="H12" s="622"/>
      <c r="I12" s="620">
        <v>416.48</v>
      </c>
      <c r="J12" s="622"/>
      <c r="K12" s="622"/>
      <c r="L12" s="622"/>
      <c r="M12" s="623"/>
    </row>
    <row r="13" spans="1:13" ht="17.25" customHeight="1">
      <c r="A13" s="616"/>
      <c r="B13" s="616"/>
      <c r="C13" s="616">
        <v>4178</v>
      </c>
      <c r="D13" s="621" t="s">
        <v>302</v>
      </c>
      <c r="E13" s="618">
        <f>(G13/F13)*100</f>
        <v>48.57142857142857</v>
      </c>
      <c r="F13" s="619">
        <v>35000</v>
      </c>
      <c r="G13" s="622">
        <f>H13</f>
        <v>17000</v>
      </c>
      <c r="H13" s="620">
        <v>17000</v>
      </c>
      <c r="I13" s="622"/>
      <c r="J13" s="622"/>
      <c r="K13" s="622"/>
      <c r="L13" s="622"/>
      <c r="M13" s="623"/>
    </row>
    <row r="14" spans="1:13" ht="17.25" customHeight="1">
      <c r="A14" s="616"/>
      <c r="B14" s="616"/>
      <c r="C14" s="616">
        <v>4218</v>
      </c>
      <c r="D14" s="621" t="s">
        <v>284</v>
      </c>
      <c r="E14" s="618">
        <f>(G14/F14)*100</f>
        <v>95.90651162790697</v>
      </c>
      <c r="F14" s="619">
        <v>4300</v>
      </c>
      <c r="G14" s="620">
        <v>4123.98</v>
      </c>
      <c r="H14" s="622"/>
      <c r="I14" s="622"/>
      <c r="J14" s="622"/>
      <c r="K14" s="622"/>
      <c r="L14" s="622"/>
      <c r="M14" s="623"/>
    </row>
    <row r="15" spans="1:13" ht="17.25" customHeight="1">
      <c r="A15" s="616"/>
      <c r="B15" s="616"/>
      <c r="C15" s="616">
        <v>4308</v>
      </c>
      <c r="D15" s="621" t="s">
        <v>305</v>
      </c>
      <c r="E15" s="618">
        <f>(G15/F15)*100</f>
        <v>6.281875</v>
      </c>
      <c r="F15" s="619">
        <v>3200</v>
      </c>
      <c r="G15" s="620">
        <v>201.02</v>
      </c>
      <c r="H15" s="622"/>
      <c r="I15" s="622"/>
      <c r="J15" s="622"/>
      <c r="K15" s="622"/>
      <c r="L15" s="622"/>
      <c r="M15" s="623"/>
    </row>
    <row r="16" spans="1:13" ht="17.25" customHeight="1">
      <c r="A16" s="616"/>
      <c r="B16" s="616"/>
      <c r="C16" s="616">
        <v>4368</v>
      </c>
      <c r="D16" s="624" t="s">
        <v>405</v>
      </c>
      <c r="E16" s="618">
        <f>(G16/F16)*100</f>
        <v>76.205</v>
      </c>
      <c r="F16" s="619">
        <v>1000</v>
      </c>
      <c r="G16" s="620">
        <v>762.05</v>
      </c>
      <c r="H16" s="622"/>
      <c r="I16" s="622"/>
      <c r="J16" s="622"/>
      <c r="K16" s="622"/>
      <c r="L16" s="622"/>
      <c r="M16" s="623"/>
    </row>
    <row r="17" spans="1:13" ht="17.25" customHeight="1">
      <c r="A17" s="616"/>
      <c r="B17" s="616"/>
      <c r="C17" s="616">
        <v>4418</v>
      </c>
      <c r="D17" s="617" t="s">
        <v>406</v>
      </c>
      <c r="E17" s="618">
        <f>(G17/F17)*100</f>
        <v>23.753684210526316</v>
      </c>
      <c r="F17" s="619">
        <v>3800</v>
      </c>
      <c r="G17" s="620">
        <v>902.64</v>
      </c>
      <c r="H17" s="622"/>
      <c r="I17" s="622"/>
      <c r="J17" s="622"/>
      <c r="K17" s="622"/>
      <c r="L17" s="622"/>
      <c r="M17" s="623"/>
    </row>
    <row r="18" spans="1:13" ht="17.25" customHeight="1">
      <c r="A18" s="604">
        <v>853</v>
      </c>
      <c r="B18" s="604"/>
      <c r="C18" s="604"/>
      <c r="D18" s="625" t="s">
        <v>22</v>
      </c>
      <c r="E18" s="606">
        <f>(G18/F18)*100</f>
        <v>100.00052687501646</v>
      </c>
      <c r="F18" s="608">
        <f>SUM(F19)</f>
        <v>113879</v>
      </c>
      <c r="G18" s="608">
        <f>SUM(G19)</f>
        <v>113879.6</v>
      </c>
      <c r="H18" s="626">
        <f>SUM(H19)</f>
        <v>56729.479999999996</v>
      </c>
      <c r="I18" s="626">
        <f>SUM(I19)</f>
        <v>9484.119999999999</v>
      </c>
      <c r="J18" s="626">
        <f>SUM(J19)</f>
        <v>7177.44</v>
      </c>
      <c r="K18" s="626"/>
      <c r="L18" s="626"/>
      <c r="M18" s="627"/>
    </row>
    <row r="19" spans="1:13" ht="17.25" customHeight="1">
      <c r="A19" s="616"/>
      <c r="B19" s="610">
        <v>85395</v>
      </c>
      <c r="C19" s="610"/>
      <c r="D19" s="628" t="s">
        <v>42</v>
      </c>
      <c r="E19" s="612">
        <f>(G19/F19)*100</f>
        <v>100.00052687501646</v>
      </c>
      <c r="F19" s="614">
        <f>SUM(F20:F27)</f>
        <v>113879</v>
      </c>
      <c r="G19" s="614">
        <f>SUM(G20:G27)</f>
        <v>113879.6</v>
      </c>
      <c r="H19" s="614">
        <f>SUM(H20:H27)</f>
        <v>56729.479999999996</v>
      </c>
      <c r="I19" s="614">
        <f>SUM(I20:I27)</f>
        <v>9484.119999999999</v>
      </c>
      <c r="J19" s="614">
        <f>SUM(J20)</f>
        <v>7177.44</v>
      </c>
      <c r="K19" s="614"/>
      <c r="L19" s="614"/>
      <c r="M19" s="614"/>
    </row>
    <row r="20" spans="1:13" ht="48" customHeight="1">
      <c r="A20" s="616"/>
      <c r="B20" s="616"/>
      <c r="C20" s="616">
        <v>2838</v>
      </c>
      <c r="D20" s="629" t="s">
        <v>391</v>
      </c>
      <c r="E20" s="618">
        <f>(G20/F20)*100</f>
        <v>100.00613069527657</v>
      </c>
      <c r="F20" s="620">
        <v>7177</v>
      </c>
      <c r="G20" s="620">
        <f>J20</f>
        <v>7177.44</v>
      </c>
      <c r="H20" s="622"/>
      <c r="I20" s="622"/>
      <c r="J20" s="622">
        <v>7177.44</v>
      </c>
      <c r="K20" s="622"/>
      <c r="L20" s="622"/>
      <c r="M20" s="623"/>
    </row>
    <row r="21" spans="1:13" ht="17.25" customHeight="1">
      <c r="A21" s="616"/>
      <c r="B21" s="616"/>
      <c r="C21" s="616">
        <v>4018</v>
      </c>
      <c r="D21" s="629" t="s">
        <v>350</v>
      </c>
      <c r="E21" s="618">
        <f>(G21/F21)*100</f>
        <v>99.99921133254466</v>
      </c>
      <c r="F21" s="620">
        <v>32967</v>
      </c>
      <c r="G21" s="620">
        <f>H21</f>
        <v>32966.74</v>
      </c>
      <c r="H21" s="622">
        <v>32966.74</v>
      </c>
      <c r="I21" s="622"/>
      <c r="J21" s="622"/>
      <c r="K21" s="622"/>
      <c r="L21" s="622"/>
      <c r="M21" s="623"/>
    </row>
    <row r="22" spans="1:13" ht="17.25" customHeight="1">
      <c r="A22" s="616"/>
      <c r="B22" s="616"/>
      <c r="C22" s="616">
        <v>4118</v>
      </c>
      <c r="D22" s="629" t="s">
        <v>325</v>
      </c>
      <c r="E22" s="618">
        <f>(G22/F22)*100</f>
        <v>99.99963441384352</v>
      </c>
      <c r="F22" s="620">
        <v>8206</v>
      </c>
      <c r="G22" s="620">
        <f>I22</f>
        <v>8205.97</v>
      </c>
      <c r="H22" s="622"/>
      <c r="I22" s="622">
        <v>8205.97</v>
      </c>
      <c r="J22" s="622"/>
      <c r="K22" s="622"/>
      <c r="L22" s="622"/>
      <c r="M22" s="623"/>
    </row>
    <row r="23" spans="1:13" ht="17.25" customHeight="1">
      <c r="A23" s="616"/>
      <c r="B23" s="616"/>
      <c r="C23" s="616">
        <v>4128</v>
      </c>
      <c r="D23" s="629" t="s">
        <v>411</v>
      </c>
      <c r="E23" s="618">
        <f>(G23/F23)*100</f>
        <v>100.01173708920189</v>
      </c>
      <c r="F23" s="620">
        <v>1278</v>
      </c>
      <c r="G23" s="620">
        <f>I23</f>
        <v>1278.15</v>
      </c>
      <c r="H23" s="622"/>
      <c r="I23" s="622">
        <v>1278.15</v>
      </c>
      <c r="J23" s="622"/>
      <c r="K23" s="622"/>
      <c r="L23" s="622"/>
      <c r="M23" s="623"/>
    </row>
    <row r="24" spans="1:13" ht="17.25" customHeight="1">
      <c r="A24" s="616"/>
      <c r="B24" s="616"/>
      <c r="C24" s="616">
        <v>4178</v>
      </c>
      <c r="D24" s="629" t="s">
        <v>326</v>
      </c>
      <c r="E24" s="618">
        <f>(G24/F24)*100</f>
        <v>99.99890586205447</v>
      </c>
      <c r="F24" s="620">
        <v>23763</v>
      </c>
      <c r="G24" s="620">
        <f>H24</f>
        <v>23762.74</v>
      </c>
      <c r="H24" s="622">
        <v>23762.74</v>
      </c>
      <c r="I24" s="622"/>
      <c r="J24" s="622"/>
      <c r="K24" s="622"/>
      <c r="L24" s="622"/>
      <c r="M24" s="623"/>
    </row>
    <row r="25" spans="1:13" ht="17.25" customHeight="1">
      <c r="A25" s="616"/>
      <c r="B25" s="616"/>
      <c r="C25" s="616">
        <v>4218</v>
      </c>
      <c r="D25" s="629" t="s">
        <v>327</v>
      </c>
      <c r="E25" s="618">
        <f>(G25/F25)*100</f>
        <v>99.99785061794734</v>
      </c>
      <c r="F25" s="620">
        <v>18610</v>
      </c>
      <c r="G25" s="620">
        <v>18609.6</v>
      </c>
      <c r="H25" s="622"/>
      <c r="I25" s="622"/>
      <c r="J25" s="622"/>
      <c r="K25" s="622"/>
      <c r="L25" s="622"/>
      <c r="M25" s="623"/>
    </row>
    <row r="26" spans="1:13" ht="17.25" customHeight="1">
      <c r="A26" s="616"/>
      <c r="B26" s="616"/>
      <c r="C26" s="616">
        <v>4308</v>
      </c>
      <c r="D26" s="629" t="s">
        <v>288</v>
      </c>
      <c r="E26" s="618">
        <f>(G26/F26)*100</f>
        <v>100.00685125685126</v>
      </c>
      <c r="F26" s="620">
        <v>21164</v>
      </c>
      <c r="G26" s="620">
        <v>21165.45</v>
      </c>
      <c r="H26" s="622"/>
      <c r="I26" s="622"/>
      <c r="J26" s="622"/>
      <c r="K26" s="622"/>
      <c r="L26" s="622"/>
      <c r="M26" s="623"/>
    </row>
    <row r="27" spans="1:13" ht="17.25" customHeight="1">
      <c r="A27" s="616"/>
      <c r="B27" s="616"/>
      <c r="C27" s="616">
        <v>4418</v>
      </c>
      <c r="D27" s="629" t="s">
        <v>406</v>
      </c>
      <c r="E27" s="618">
        <f>(G27/F27)*100</f>
        <v>99.9313725490196</v>
      </c>
      <c r="F27" s="620">
        <v>714</v>
      </c>
      <c r="G27" s="620">
        <v>713.51</v>
      </c>
      <c r="H27" s="622"/>
      <c r="I27" s="622"/>
      <c r="J27" s="622"/>
      <c r="K27" s="622"/>
      <c r="L27" s="622"/>
      <c r="M27" s="623"/>
    </row>
    <row r="28" spans="1:13" s="586" customFormat="1" ht="17.25" customHeight="1">
      <c r="A28" s="630" t="s">
        <v>28</v>
      </c>
      <c r="B28" s="630"/>
      <c r="C28" s="630"/>
      <c r="D28" s="630"/>
      <c r="E28" s="631">
        <f>(G28/F28)*100</f>
        <v>84.1579381269595</v>
      </c>
      <c r="F28" s="632">
        <f>SUM(F18,F9)</f>
        <v>166179</v>
      </c>
      <c r="G28" s="632">
        <f>SUM(G18,G9)</f>
        <v>139852.82</v>
      </c>
      <c r="H28" s="632">
        <f>SUM(H18,H9)</f>
        <v>73729.48</v>
      </c>
      <c r="I28" s="632">
        <f>SUM(I18,I9)</f>
        <v>12467.65</v>
      </c>
      <c r="J28" s="633">
        <f>SUM(J18)</f>
        <v>7177.44</v>
      </c>
      <c r="K28" s="634"/>
      <c r="L28" s="634"/>
      <c r="M28" s="635"/>
    </row>
    <row r="29" spans="1:13" ht="17.25" customHeight="1">
      <c r="A29" s="636"/>
      <c r="B29" s="636"/>
      <c r="C29" s="636"/>
      <c r="D29" s="637"/>
      <c r="E29" s="638"/>
      <c r="F29" s="639"/>
      <c r="G29" s="640"/>
      <c r="H29" s="641"/>
      <c r="I29" s="641"/>
      <c r="J29" s="641"/>
      <c r="K29" s="641"/>
      <c r="L29" s="642"/>
      <c r="M29" s="641"/>
    </row>
    <row r="30" spans="1:13" ht="19.5" customHeight="1">
      <c r="A30" s="643"/>
      <c r="B30" s="643"/>
      <c r="C30" s="643"/>
      <c r="D30" s="644"/>
      <c r="E30" s="645"/>
      <c r="F30" s="646"/>
      <c r="G30" s="647"/>
      <c r="H30" s="648"/>
      <c r="I30" s="648"/>
      <c r="J30" s="648"/>
      <c r="K30" s="648"/>
      <c r="L30" s="649"/>
      <c r="M30" s="648"/>
    </row>
  </sheetData>
  <mergeCells count="13">
    <mergeCell ref="G1:M1"/>
    <mergeCell ref="A3:M3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28:D28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55"/>
  <headerFooter alignWithMargins="0">
    <oddHeader>&amp;R&amp;"Times New Roman,Normalny"&amp;12Zał Nr 12 do Sprawozdania Burmistrza z wykonania budżetu za 2009 roku</oddHeader>
    <oddFooter>&amp;C&amp;"Times New Roman,Normalny"&amp;12Strona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A190"/>
  <sheetViews>
    <sheetView showGridLines="0" defaultGridColor="0" view="pageBreakPreview" zoomScale="80" zoomScaleSheetLayoutView="80" colorId="15" workbookViewId="0" topLeftCell="A36">
      <selection activeCell="E59" sqref="E59"/>
    </sheetView>
  </sheetViews>
  <sheetFormatPr defaultColWidth="9.00390625" defaultRowHeight="12.75"/>
  <cols>
    <col min="1" max="1" width="7.125" style="582" customWidth="1"/>
    <col min="2" max="2" width="11.75390625" style="582" customWidth="1"/>
    <col min="3" max="3" width="8.75390625" style="583" customWidth="1"/>
    <col min="4" max="4" width="69.125" style="584" customWidth="1"/>
    <col min="5" max="5" width="14.375" style="583" customWidth="1"/>
    <col min="6" max="6" width="16.625" style="583" customWidth="1"/>
    <col min="7" max="8" width="16.75390625" style="583" customWidth="1"/>
    <col min="9" max="9" width="15.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253" width="9.00390625" style="583" customWidth="1"/>
  </cols>
  <sheetData>
    <row r="1" spans="1:14" ht="15">
      <c r="A1" s="650"/>
      <c r="B1" s="650"/>
      <c r="C1" s="650"/>
      <c r="D1"/>
      <c r="E1" s="650"/>
      <c r="F1" s="650"/>
      <c r="G1" s="650"/>
      <c r="H1" s="651"/>
      <c r="I1" s="651"/>
      <c r="J1" s="651"/>
      <c r="K1" s="651"/>
      <c r="L1" s="651"/>
      <c r="M1" s="651"/>
      <c r="N1" s="652"/>
    </row>
    <row r="2" spans="1:14" ht="15">
      <c r="A2" s="650"/>
      <c r="B2" s="650"/>
      <c r="C2" s="650"/>
      <c r="D2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3" s="588" customFormat="1" ht="19.5" customHeight="1">
      <c r="A3" s="653" t="s">
        <v>447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3" ht="18" customHeight="1">
      <c r="A4" s="654" t="s">
        <v>230</v>
      </c>
      <c r="B4" s="654"/>
      <c r="C4" s="654"/>
      <c r="D4" s="654"/>
      <c r="E4" s="590"/>
      <c r="M4" s="591" t="s">
        <v>1</v>
      </c>
    </row>
    <row r="5" spans="1:13" s="596" customFormat="1" ht="15.75" customHeight="1">
      <c r="A5" s="50" t="s">
        <v>2</v>
      </c>
      <c r="B5" s="50" t="s">
        <v>34</v>
      </c>
      <c r="C5" s="51" t="s">
        <v>35</v>
      </c>
      <c r="D5" s="592" t="s">
        <v>262</v>
      </c>
      <c r="E5" s="52" t="s">
        <v>6</v>
      </c>
      <c r="F5" s="593" t="s">
        <v>448</v>
      </c>
      <c r="G5" s="594" t="s">
        <v>264</v>
      </c>
      <c r="H5" s="594"/>
      <c r="I5" s="594"/>
      <c r="J5" s="594"/>
      <c r="K5" s="594"/>
      <c r="L5" s="594"/>
      <c r="M5" s="595"/>
    </row>
    <row r="6" spans="1:13" s="596" customFormat="1" ht="15.75" customHeight="1">
      <c r="A6" s="50"/>
      <c r="B6" s="50"/>
      <c r="C6" s="51"/>
      <c r="D6" s="592"/>
      <c r="E6" s="52"/>
      <c r="F6" s="593"/>
      <c r="G6" s="595" t="s">
        <v>265</v>
      </c>
      <c r="H6" s="593" t="s">
        <v>266</v>
      </c>
      <c r="I6" s="593"/>
      <c r="J6" s="593"/>
      <c r="K6" s="593"/>
      <c r="L6" s="593"/>
      <c r="M6" s="593" t="s">
        <v>267</v>
      </c>
    </row>
    <row r="7" spans="1:13" s="597" customFormat="1" ht="51.75">
      <c r="A7" s="50"/>
      <c r="B7" s="50"/>
      <c r="C7" s="51"/>
      <c r="D7" s="592"/>
      <c r="E7" s="52"/>
      <c r="F7" s="593"/>
      <c r="G7" s="595"/>
      <c r="H7" s="593" t="s">
        <v>268</v>
      </c>
      <c r="I7" s="593" t="s">
        <v>269</v>
      </c>
      <c r="J7" s="593" t="s">
        <v>270</v>
      </c>
      <c r="K7" s="51" t="s">
        <v>271</v>
      </c>
      <c r="L7" s="51" t="s">
        <v>272</v>
      </c>
      <c r="M7" s="593"/>
    </row>
    <row r="8" spans="1:13" s="603" customFormat="1" ht="15">
      <c r="A8" s="55">
        <v>1</v>
      </c>
      <c r="B8" s="55">
        <v>2</v>
      </c>
      <c r="C8" s="56">
        <v>3</v>
      </c>
      <c r="D8" s="600">
        <v>4</v>
      </c>
      <c r="E8" s="57">
        <v>5</v>
      </c>
      <c r="F8" s="601">
        <v>6</v>
      </c>
      <c r="G8" s="602">
        <v>7</v>
      </c>
      <c r="H8" s="602">
        <v>8</v>
      </c>
      <c r="I8" s="602">
        <v>9</v>
      </c>
      <c r="J8" s="602">
        <v>10</v>
      </c>
      <c r="K8" s="56">
        <v>11</v>
      </c>
      <c r="L8" s="56">
        <v>12</v>
      </c>
      <c r="M8" s="602">
        <v>13</v>
      </c>
    </row>
    <row r="9" spans="1:13" ht="18.75">
      <c r="A9" s="655">
        <v>801</v>
      </c>
      <c r="B9" s="655">
        <v>80101</v>
      </c>
      <c r="C9" s="655"/>
      <c r="D9" s="656" t="s">
        <v>147</v>
      </c>
      <c r="E9" s="657">
        <f>(G9/F9)*100</f>
        <v>98.27577980482556</v>
      </c>
      <c r="F9" s="658">
        <f>SUM(F10:F31)</f>
        <v>3202468</v>
      </c>
      <c r="G9" s="659">
        <f>SUM(G10:G31)</f>
        <v>3147250.400000001</v>
      </c>
      <c r="H9" s="659">
        <f>SUM(H13,H14)</f>
        <v>2150171.3400000003</v>
      </c>
      <c r="I9" s="659">
        <f>SUM(I15,I16)</f>
        <v>370921.91</v>
      </c>
      <c r="J9" s="659"/>
      <c r="K9" s="659"/>
      <c r="L9" s="659"/>
      <c r="M9" s="659"/>
    </row>
    <row r="10" spans="1:13" ht="18.75">
      <c r="A10" s="660"/>
      <c r="B10" s="660"/>
      <c r="C10" s="660">
        <v>3020</v>
      </c>
      <c r="D10" s="661" t="s">
        <v>347</v>
      </c>
      <c r="E10" s="662">
        <f>(G10/F10)*100</f>
        <v>99.9992615566386</v>
      </c>
      <c r="F10" s="663">
        <v>6771</v>
      </c>
      <c r="G10" s="664">
        <v>6770.95</v>
      </c>
      <c r="H10" s="664"/>
      <c r="I10" s="664"/>
      <c r="J10" s="664"/>
      <c r="K10" s="664"/>
      <c r="L10" s="664"/>
      <c r="M10" s="664"/>
    </row>
    <row r="11" spans="1:13" ht="18.75">
      <c r="A11" s="655"/>
      <c r="B11" s="660"/>
      <c r="C11" s="660">
        <v>3050</v>
      </c>
      <c r="D11" s="661" t="s">
        <v>348</v>
      </c>
      <c r="E11" s="662">
        <f>(G11/F11)*100</f>
        <v>98.68307692307692</v>
      </c>
      <c r="F11" s="663">
        <v>650</v>
      </c>
      <c r="G11" s="664">
        <v>641.44</v>
      </c>
      <c r="H11" s="664"/>
      <c r="I11" s="664"/>
      <c r="J11" s="664"/>
      <c r="K11" s="664"/>
      <c r="L11" s="664"/>
      <c r="M11" s="664"/>
    </row>
    <row r="12" spans="1:13" ht="18.75">
      <c r="A12" s="655"/>
      <c r="B12" s="660"/>
      <c r="C12" s="660">
        <v>3240</v>
      </c>
      <c r="D12" s="661" t="s">
        <v>349</v>
      </c>
      <c r="E12" s="662">
        <v>100</v>
      </c>
      <c r="F12" s="663">
        <v>1664</v>
      </c>
      <c r="G12" s="664">
        <v>1664</v>
      </c>
      <c r="H12" s="664"/>
      <c r="I12" s="664"/>
      <c r="J12" s="664"/>
      <c r="K12" s="664"/>
      <c r="L12" s="664"/>
      <c r="M12" s="664"/>
    </row>
    <row r="13" spans="1:13" ht="18.75">
      <c r="A13" s="655"/>
      <c r="B13" s="660"/>
      <c r="C13" s="660">
        <v>4010</v>
      </c>
      <c r="D13" s="661" t="s">
        <v>350</v>
      </c>
      <c r="E13" s="662">
        <f>(G13/F13)*100</f>
        <v>98.59775987801775</v>
      </c>
      <c r="F13" s="663">
        <v>2027836</v>
      </c>
      <c r="G13" s="664">
        <f>H13</f>
        <v>1999400.87</v>
      </c>
      <c r="H13" s="664">
        <v>1999400.87</v>
      </c>
      <c r="I13" s="664"/>
      <c r="J13" s="664"/>
      <c r="K13" s="664"/>
      <c r="L13" s="664"/>
      <c r="M13" s="664"/>
    </row>
    <row r="14" spans="1:13" ht="18.75">
      <c r="A14" s="655"/>
      <c r="B14" s="660"/>
      <c r="C14" s="660">
        <v>4040</v>
      </c>
      <c r="D14" s="661" t="s">
        <v>298</v>
      </c>
      <c r="E14" s="662">
        <f>(G14/F14)*100</f>
        <v>100.0003117331034</v>
      </c>
      <c r="F14" s="663">
        <v>150770</v>
      </c>
      <c r="G14" s="664">
        <f>H14</f>
        <v>150770.47</v>
      </c>
      <c r="H14" s="664">
        <v>150770.47</v>
      </c>
      <c r="I14" s="664"/>
      <c r="J14" s="664"/>
      <c r="K14" s="664"/>
      <c r="L14" s="664"/>
      <c r="M14" s="664"/>
    </row>
    <row r="15" spans="1:13" ht="18.75">
      <c r="A15" s="655"/>
      <c r="B15" s="660"/>
      <c r="C15" s="660">
        <v>4110</v>
      </c>
      <c r="D15" s="661" t="s">
        <v>299</v>
      </c>
      <c r="E15" s="662">
        <f>(G15/F15)*100</f>
        <v>93.40437372148604</v>
      </c>
      <c r="F15" s="663">
        <v>342683</v>
      </c>
      <c r="G15" s="664">
        <f>I15</f>
        <v>320080.91</v>
      </c>
      <c r="H15" s="664"/>
      <c r="I15" s="664">
        <v>320080.91</v>
      </c>
      <c r="J15" s="664"/>
      <c r="K15" s="664"/>
      <c r="L15" s="664"/>
      <c r="M15" s="664"/>
    </row>
    <row r="16" spans="1:13" ht="18.75">
      <c r="A16" s="655"/>
      <c r="B16" s="660"/>
      <c r="C16" s="660">
        <v>4120</v>
      </c>
      <c r="D16" s="661" t="s">
        <v>300</v>
      </c>
      <c r="E16" s="662">
        <f>(G16/F16)*100</f>
        <v>92.4196978786061</v>
      </c>
      <c r="F16" s="663">
        <v>55011</v>
      </c>
      <c r="G16" s="664">
        <f>I16</f>
        <v>50841</v>
      </c>
      <c r="H16" s="664"/>
      <c r="I16" s="664">
        <v>50841</v>
      </c>
      <c r="J16" s="664"/>
      <c r="K16" s="664"/>
      <c r="L16" s="664"/>
      <c r="M16" s="664"/>
    </row>
    <row r="17" spans="1:13" ht="18.75">
      <c r="A17" s="655"/>
      <c r="B17" s="660"/>
      <c r="C17" s="660">
        <v>4170</v>
      </c>
      <c r="D17" s="661" t="s">
        <v>302</v>
      </c>
      <c r="E17" s="662">
        <f>(G17/F17)*100</f>
        <v>100</v>
      </c>
      <c r="F17" s="663">
        <v>1000</v>
      </c>
      <c r="G17" s="664">
        <f>H17</f>
        <v>1000</v>
      </c>
      <c r="H17" s="664">
        <v>1000</v>
      </c>
      <c r="I17" s="664"/>
      <c r="J17" s="664"/>
      <c r="K17" s="664"/>
      <c r="L17" s="664"/>
      <c r="M17" s="664"/>
    </row>
    <row r="18" spans="1:13" ht="18.75">
      <c r="A18" s="655"/>
      <c r="B18" s="660"/>
      <c r="C18" s="660">
        <v>4210</v>
      </c>
      <c r="D18" s="661" t="s">
        <v>284</v>
      </c>
      <c r="E18" s="662">
        <f>(G18/F18)*100</f>
        <v>99.99970582549568</v>
      </c>
      <c r="F18" s="663">
        <v>118977</v>
      </c>
      <c r="G18" s="664">
        <v>118976.65</v>
      </c>
      <c r="H18" s="664"/>
      <c r="I18" s="664"/>
      <c r="J18" s="664"/>
      <c r="K18" s="664"/>
      <c r="L18" s="664"/>
      <c r="M18" s="664"/>
    </row>
    <row r="19" spans="1:13" ht="18.75">
      <c r="A19" s="660"/>
      <c r="B19" s="660"/>
      <c r="C19" s="660">
        <v>4240</v>
      </c>
      <c r="D19" s="661" t="s">
        <v>351</v>
      </c>
      <c r="E19" s="662">
        <f>(G19/F19)*100</f>
        <v>99.99943869777886</v>
      </c>
      <c r="F19" s="663">
        <v>37413</v>
      </c>
      <c r="G19" s="664">
        <v>37412.79</v>
      </c>
      <c r="H19" s="664"/>
      <c r="I19" s="664"/>
      <c r="J19" s="664"/>
      <c r="K19" s="664"/>
      <c r="L19" s="664"/>
      <c r="M19" s="664"/>
    </row>
    <row r="20" spans="1:13" ht="18.75">
      <c r="A20" s="660"/>
      <c r="B20" s="660"/>
      <c r="C20" s="660">
        <v>4260</v>
      </c>
      <c r="D20" s="661" t="s">
        <v>352</v>
      </c>
      <c r="E20" s="662">
        <f>(G20/F20)*100</f>
        <v>100.00008724698375</v>
      </c>
      <c r="F20" s="663">
        <v>240696</v>
      </c>
      <c r="G20" s="664">
        <v>240696.21</v>
      </c>
      <c r="H20" s="664"/>
      <c r="I20" s="664"/>
      <c r="J20" s="664"/>
      <c r="K20" s="664"/>
      <c r="L20" s="664"/>
      <c r="M20" s="664"/>
    </row>
    <row r="21" spans="1:13" ht="18.75">
      <c r="A21" s="660"/>
      <c r="B21" s="660"/>
      <c r="C21" s="660">
        <v>4270</v>
      </c>
      <c r="D21" s="661" t="s">
        <v>287</v>
      </c>
      <c r="E21" s="662">
        <f>(G21/F21)*100</f>
        <v>99.9999827986583</v>
      </c>
      <c r="F21" s="663">
        <v>58135</v>
      </c>
      <c r="G21" s="664">
        <v>58134.99</v>
      </c>
      <c r="H21" s="664"/>
      <c r="I21" s="664"/>
      <c r="J21" s="664"/>
      <c r="K21" s="664"/>
      <c r="L21" s="664"/>
      <c r="M21" s="664"/>
    </row>
    <row r="22" spans="1:13" ht="18.75">
      <c r="A22" s="660"/>
      <c r="B22" s="660"/>
      <c r="C22" s="660">
        <v>4280</v>
      </c>
      <c r="D22" s="661" t="s">
        <v>353</v>
      </c>
      <c r="E22" s="662">
        <f>(G22/F22)*100</f>
        <v>100</v>
      </c>
      <c r="F22" s="663">
        <v>1010</v>
      </c>
      <c r="G22" s="664">
        <v>1010</v>
      </c>
      <c r="H22" s="665"/>
      <c r="I22" s="665"/>
      <c r="J22" s="665"/>
      <c r="K22" s="665"/>
      <c r="L22" s="665"/>
      <c r="M22" s="665"/>
    </row>
    <row r="23" spans="1:13" ht="18.75">
      <c r="A23" s="660"/>
      <c r="B23" s="660"/>
      <c r="C23" s="660">
        <v>4300</v>
      </c>
      <c r="D23" s="661" t="s">
        <v>278</v>
      </c>
      <c r="E23" s="662">
        <f>(G23/F23)*100</f>
        <v>99.99927921743608</v>
      </c>
      <c r="F23" s="663">
        <v>29135</v>
      </c>
      <c r="G23" s="664">
        <v>29134.79</v>
      </c>
      <c r="H23" s="664"/>
      <c r="I23" s="664"/>
      <c r="J23" s="664"/>
      <c r="K23" s="664"/>
      <c r="L23" s="664"/>
      <c r="M23" s="664"/>
    </row>
    <row r="24" spans="1:13" ht="18.75">
      <c r="A24" s="660"/>
      <c r="B24" s="660"/>
      <c r="C24" s="660">
        <v>4350</v>
      </c>
      <c r="D24" s="661" t="s">
        <v>306</v>
      </c>
      <c r="E24" s="662">
        <f>(G24/F24)*100</f>
        <v>99.97745454545455</v>
      </c>
      <c r="F24" s="663">
        <v>1375</v>
      </c>
      <c r="G24" s="664">
        <v>1374.69</v>
      </c>
      <c r="H24" s="665"/>
      <c r="I24" s="665"/>
      <c r="J24" s="665"/>
      <c r="K24" s="665"/>
      <c r="L24" s="665"/>
      <c r="M24" s="665"/>
    </row>
    <row r="25" spans="1:13" ht="33.75">
      <c r="A25" s="660"/>
      <c r="B25" s="660"/>
      <c r="C25" s="660">
        <v>4370</v>
      </c>
      <c r="D25" s="661" t="s">
        <v>354</v>
      </c>
      <c r="E25" s="662">
        <f>(G25/F25)*100</f>
        <v>99.98229861467419</v>
      </c>
      <c r="F25" s="663">
        <v>3898</v>
      </c>
      <c r="G25" s="664">
        <v>3897.31</v>
      </c>
      <c r="H25" s="664"/>
      <c r="I25" s="664"/>
      <c r="J25" s="664"/>
      <c r="K25" s="664"/>
      <c r="L25" s="664"/>
      <c r="M25" s="664"/>
    </row>
    <row r="26" spans="1:13" ht="18.75">
      <c r="A26" s="660"/>
      <c r="B26" s="660"/>
      <c r="C26" s="660">
        <v>4410</v>
      </c>
      <c r="D26" s="661" t="s">
        <v>311</v>
      </c>
      <c r="E26" s="662">
        <f>(G26/F26)*100</f>
        <v>100.0060286360211</v>
      </c>
      <c r="F26" s="663">
        <v>1327</v>
      </c>
      <c r="G26" s="664">
        <v>1327.08</v>
      </c>
      <c r="H26" s="664"/>
      <c r="I26" s="664"/>
      <c r="J26" s="664"/>
      <c r="K26" s="664"/>
      <c r="L26" s="664"/>
      <c r="M26" s="664"/>
    </row>
    <row r="27" spans="1:13" ht="18.75">
      <c r="A27" s="666"/>
      <c r="B27" s="666"/>
      <c r="C27" s="666">
        <v>4430</v>
      </c>
      <c r="D27" s="667" t="s">
        <v>355</v>
      </c>
      <c r="E27" s="662">
        <f>(G27/F27)*100</f>
        <v>100</v>
      </c>
      <c r="F27" s="668">
        <v>1544</v>
      </c>
      <c r="G27" s="669">
        <v>1544</v>
      </c>
      <c r="H27" s="669"/>
      <c r="I27" s="669"/>
      <c r="J27" s="669"/>
      <c r="K27" s="669"/>
      <c r="L27" s="669"/>
      <c r="M27" s="669"/>
    </row>
    <row r="28" spans="1:13" ht="18.75">
      <c r="A28" s="660"/>
      <c r="B28" s="660"/>
      <c r="C28" s="660">
        <v>4440</v>
      </c>
      <c r="D28" s="661" t="s">
        <v>314</v>
      </c>
      <c r="E28" s="662">
        <f>(G28/F28)*100</f>
        <v>100</v>
      </c>
      <c r="F28" s="663">
        <v>108383</v>
      </c>
      <c r="G28" s="664">
        <v>108383</v>
      </c>
      <c r="H28" s="664"/>
      <c r="I28" s="664"/>
      <c r="J28" s="664"/>
      <c r="K28" s="664"/>
      <c r="L28" s="664"/>
      <c r="M28" s="664"/>
    </row>
    <row r="29" spans="1:13" ht="33.75">
      <c r="A29" s="660"/>
      <c r="B29" s="660"/>
      <c r="C29" s="660">
        <v>4700</v>
      </c>
      <c r="D29" s="661" t="s">
        <v>316</v>
      </c>
      <c r="E29" s="662">
        <f>(G29/F29)*100</f>
        <v>100</v>
      </c>
      <c r="F29" s="663">
        <v>3560</v>
      </c>
      <c r="G29" s="664">
        <v>3560</v>
      </c>
      <c r="H29" s="664"/>
      <c r="I29" s="664"/>
      <c r="J29" s="664"/>
      <c r="K29" s="664"/>
      <c r="L29" s="664"/>
      <c r="M29" s="664"/>
    </row>
    <row r="30" spans="1:13" ht="33.75">
      <c r="A30" s="660"/>
      <c r="B30" s="660"/>
      <c r="C30" s="660">
        <v>4740</v>
      </c>
      <c r="D30" s="661" t="s">
        <v>356</v>
      </c>
      <c r="E30" s="662">
        <f>(G30/F30)*100</f>
        <v>99.93243243243244</v>
      </c>
      <c r="F30" s="663">
        <v>962</v>
      </c>
      <c r="G30" s="664">
        <v>961.35</v>
      </c>
      <c r="H30" s="664"/>
      <c r="I30" s="664"/>
      <c r="J30" s="664"/>
      <c r="K30" s="664"/>
      <c r="L30" s="664"/>
      <c r="M30" s="664"/>
    </row>
    <row r="31" spans="1:13" ht="33.75">
      <c r="A31" s="660"/>
      <c r="B31" s="660"/>
      <c r="C31" s="660">
        <v>4750</v>
      </c>
      <c r="D31" s="661" t="s">
        <v>357</v>
      </c>
      <c r="E31" s="662">
        <f>(G31/F31)*100</f>
        <v>99.99896565990898</v>
      </c>
      <c r="F31" s="663">
        <v>9668</v>
      </c>
      <c r="G31" s="664">
        <v>9667.9</v>
      </c>
      <c r="H31" s="664"/>
      <c r="I31" s="664"/>
      <c r="J31" s="664"/>
      <c r="K31" s="664"/>
      <c r="L31" s="664"/>
      <c r="M31" s="664"/>
    </row>
    <row r="32" spans="1:13" ht="18.75">
      <c r="A32" s="655"/>
      <c r="B32" s="655">
        <v>80103</v>
      </c>
      <c r="C32" s="655"/>
      <c r="D32" s="656" t="s">
        <v>358</v>
      </c>
      <c r="E32" s="657">
        <f>(G32/F32)*100</f>
        <v>95.89182692307692</v>
      </c>
      <c r="F32" s="658">
        <f>SUM(F33:F39)</f>
        <v>138528</v>
      </c>
      <c r="G32" s="658">
        <f>SUM(G33:G39)</f>
        <v>132837.03</v>
      </c>
      <c r="H32" s="658">
        <f>SUM(H33:H39)</f>
        <v>106419.77</v>
      </c>
      <c r="I32" s="658">
        <f>SUM(I33:I39)</f>
        <v>18550.78</v>
      </c>
      <c r="J32" s="659"/>
      <c r="K32" s="659"/>
      <c r="L32" s="659"/>
      <c r="M32" s="659"/>
    </row>
    <row r="33" spans="1:13" ht="18.75">
      <c r="A33" s="660"/>
      <c r="B33" s="660"/>
      <c r="C33" s="660">
        <v>3020</v>
      </c>
      <c r="D33" s="661" t="s">
        <v>347</v>
      </c>
      <c r="E33" s="662">
        <f>(G33/F33)*100</f>
        <v>99.54782608695652</v>
      </c>
      <c r="F33" s="663">
        <v>115</v>
      </c>
      <c r="G33" s="664">
        <v>114.48</v>
      </c>
      <c r="H33" s="664"/>
      <c r="I33" s="664"/>
      <c r="J33" s="664"/>
      <c r="K33" s="664"/>
      <c r="L33" s="664"/>
      <c r="M33" s="664"/>
    </row>
    <row r="34" spans="1:13" ht="18.75">
      <c r="A34" s="660"/>
      <c r="B34" s="660"/>
      <c r="C34" s="660">
        <v>4010</v>
      </c>
      <c r="D34" s="661" t="s">
        <v>359</v>
      </c>
      <c r="E34" s="662">
        <f>(G34/F34)*100</f>
        <v>95.70959851782895</v>
      </c>
      <c r="F34" s="663">
        <v>109569</v>
      </c>
      <c r="G34" s="664">
        <f>H34</f>
        <v>104868.05</v>
      </c>
      <c r="H34" s="664">
        <v>104868.05</v>
      </c>
      <c r="I34" s="664"/>
      <c r="J34" s="664"/>
      <c r="K34" s="664"/>
      <c r="L34" s="664"/>
      <c r="M34" s="664"/>
    </row>
    <row r="35" spans="1:13" ht="18.75">
      <c r="A35" s="660"/>
      <c r="B35" s="660"/>
      <c r="C35" s="660">
        <v>4040</v>
      </c>
      <c r="D35" s="661" t="s">
        <v>298</v>
      </c>
      <c r="E35" s="662">
        <f>(G35/F35)*100</f>
        <v>99.46923076923078</v>
      </c>
      <c r="F35" s="663">
        <v>1560</v>
      </c>
      <c r="G35" s="664">
        <f>H35</f>
        <v>1551.72</v>
      </c>
      <c r="H35" s="664">
        <v>1551.72</v>
      </c>
      <c r="I35" s="664"/>
      <c r="J35" s="664"/>
      <c r="K35" s="664"/>
      <c r="L35" s="664"/>
      <c r="M35" s="664"/>
    </row>
    <row r="36" spans="1:13" ht="18.75">
      <c r="A36" s="660"/>
      <c r="B36" s="660"/>
      <c r="C36" s="660">
        <v>4110</v>
      </c>
      <c r="D36" s="661" t="s">
        <v>299</v>
      </c>
      <c r="E36" s="662">
        <f>(G36/F36)*100</f>
        <v>95.40436151880682</v>
      </c>
      <c r="F36" s="663">
        <v>16829</v>
      </c>
      <c r="G36" s="664">
        <f>I36</f>
        <v>16055.6</v>
      </c>
      <c r="H36" s="664"/>
      <c r="I36" s="664">
        <v>16055.6</v>
      </c>
      <c r="J36" s="664"/>
      <c r="K36" s="664"/>
      <c r="L36" s="664"/>
      <c r="M36" s="664"/>
    </row>
    <row r="37" spans="1:13" ht="18.75">
      <c r="A37" s="660"/>
      <c r="B37" s="660"/>
      <c r="C37" s="660">
        <v>4120</v>
      </c>
      <c r="D37" s="661" t="s">
        <v>300</v>
      </c>
      <c r="E37" s="662">
        <f>(G37/F37)*100</f>
        <v>92.31150573436922</v>
      </c>
      <c r="F37" s="663">
        <v>2703</v>
      </c>
      <c r="G37" s="664">
        <f>I37</f>
        <v>2495.18</v>
      </c>
      <c r="H37" s="664"/>
      <c r="I37" s="664">
        <v>2495.18</v>
      </c>
      <c r="J37" s="664"/>
      <c r="K37" s="664"/>
      <c r="L37" s="664"/>
      <c r="M37" s="664"/>
    </row>
    <row r="38" spans="1:13" ht="18.75">
      <c r="A38" s="660"/>
      <c r="B38" s="660"/>
      <c r="C38" s="660">
        <v>4240</v>
      </c>
      <c r="D38" s="661" t="s">
        <v>351</v>
      </c>
      <c r="E38" s="662">
        <f>(G38/F38)*100</f>
        <v>100</v>
      </c>
      <c r="F38" s="663">
        <v>745</v>
      </c>
      <c r="G38" s="664">
        <v>745</v>
      </c>
      <c r="H38" s="664"/>
      <c r="I38" s="664"/>
      <c r="J38" s="664"/>
      <c r="K38" s="664"/>
      <c r="L38" s="664"/>
      <c r="M38" s="664"/>
    </row>
    <row r="39" spans="1:13" ht="18.75">
      <c r="A39" s="660"/>
      <c r="B39" s="660"/>
      <c r="C39" s="660">
        <v>4440</v>
      </c>
      <c r="D39" s="661" t="s">
        <v>361</v>
      </c>
      <c r="E39" s="662">
        <f>(G39/F39)*100</f>
        <v>100</v>
      </c>
      <c r="F39" s="663">
        <v>7007</v>
      </c>
      <c r="G39" s="664">
        <v>7007</v>
      </c>
      <c r="H39" s="664"/>
      <c r="I39" s="664"/>
      <c r="J39" s="664"/>
      <c r="K39" s="664"/>
      <c r="L39" s="664"/>
      <c r="M39" s="664"/>
    </row>
    <row r="40" spans="1:13" ht="18.75">
      <c r="A40" s="670"/>
      <c r="B40" s="655">
        <v>80146</v>
      </c>
      <c r="C40" s="655"/>
      <c r="D40" s="656" t="s">
        <v>375</v>
      </c>
      <c r="E40" s="657">
        <f>(G40/F40)*100</f>
        <v>99.96072916666667</v>
      </c>
      <c r="F40" s="658">
        <f>SUM(F41:F44)</f>
        <v>9600</v>
      </c>
      <c r="G40" s="659">
        <f>SUM(G41:G44)</f>
        <v>9596.23</v>
      </c>
      <c r="H40" s="659">
        <f>SUM(H47,H48)</f>
        <v>112045.02</v>
      </c>
      <c r="I40" s="659">
        <f>SUM(I49,I50)</f>
        <v>19618.44</v>
      </c>
      <c r="J40" s="659"/>
      <c r="K40" s="659"/>
      <c r="L40" s="659"/>
      <c r="M40" s="659"/>
    </row>
    <row r="41" spans="1:13" ht="18.75">
      <c r="A41" s="671"/>
      <c r="B41" s="660"/>
      <c r="C41" s="660">
        <v>4300</v>
      </c>
      <c r="D41" s="661" t="s">
        <v>288</v>
      </c>
      <c r="E41" s="662">
        <f>(G41/F41)*100</f>
        <v>100</v>
      </c>
      <c r="F41" s="663">
        <v>1400</v>
      </c>
      <c r="G41" s="664">
        <v>1400</v>
      </c>
      <c r="H41" s="664"/>
      <c r="I41" s="664"/>
      <c r="J41" s="664"/>
      <c r="K41" s="664"/>
      <c r="L41" s="664"/>
      <c r="M41" s="664"/>
    </row>
    <row r="42" spans="1:13" ht="18.75">
      <c r="A42" s="671"/>
      <c r="B42" s="660"/>
      <c r="C42" s="660">
        <v>4410</v>
      </c>
      <c r="D42" s="661" t="s">
        <v>311</v>
      </c>
      <c r="E42" s="662">
        <f>(G42/F42)*100</f>
        <v>99.63046044864227</v>
      </c>
      <c r="F42" s="663">
        <v>847</v>
      </c>
      <c r="G42" s="664">
        <v>843.87</v>
      </c>
      <c r="H42" s="664"/>
      <c r="I42" s="664"/>
      <c r="J42" s="664"/>
      <c r="K42" s="664"/>
      <c r="L42" s="664"/>
      <c r="M42" s="664"/>
    </row>
    <row r="43" spans="1:13" ht="18.75">
      <c r="A43" s="671"/>
      <c r="B43" s="660"/>
      <c r="C43" s="660">
        <v>4420</v>
      </c>
      <c r="D43" s="661" t="s">
        <v>378</v>
      </c>
      <c r="E43" s="662">
        <v>100</v>
      </c>
      <c r="F43" s="663">
        <v>4443</v>
      </c>
      <c r="G43" s="664">
        <v>4442.36</v>
      </c>
      <c r="H43" s="664"/>
      <c r="I43" s="664"/>
      <c r="J43" s="664"/>
      <c r="K43" s="664"/>
      <c r="L43" s="664"/>
      <c r="M43" s="664"/>
    </row>
    <row r="44" spans="1:13" ht="33.75">
      <c r="A44" s="671"/>
      <c r="B44" s="660"/>
      <c r="C44" s="660">
        <v>4700</v>
      </c>
      <c r="D44" s="661" t="s">
        <v>316</v>
      </c>
      <c r="E44" s="662">
        <f>(G44/F44)*100</f>
        <v>100</v>
      </c>
      <c r="F44" s="663">
        <v>2910</v>
      </c>
      <c r="G44" s="664">
        <v>2910</v>
      </c>
      <c r="H44" s="664"/>
      <c r="I44" s="664"/>
      <c r="J44" s="664"/>
      <c r="K44" s="664"/>
      <c r="L44" s="664"/>
      <c r="M44" s="664"/>
    </row>
    <row r="45" spans="1:13" ht="18.75">
      <c r="A45" s="672">
        <v>801</v>
      </c>
      <c r="B45" s="672">
        <v>80148</v>
      </c>
      <c r="C45" s="672"/>
      <c r="D45" s="673" t="s">
        <v>156</v>
      </c>
      <c r="E45" s="657">
        <f>(G45/F45)*100</f>
        <v>97.13986060639358</v>
      </c>
      <c r="F45" s="674">
        <f>SUM(F46:F56)</f>
        <v>254818</v>
      </c>
      <c r="G45" s="675">
        <f>SUM(G46:G56)</f>
        <v>247529.85</v>
      </c>
      <c r="H45" s="675">
        <f>SUM(H47,H48)</f>
        <v>112045.02</v>
      </c>
      <c r="I45" s="675">
        <f>SUM(I49,I50)</f>
        <v>19618.44</v>
      </c>
      <c r="J45" s="675"/>
      <c r="K45" s="675"/>
      <c r="L45" s="675"/>
      <c r="M45" s="675"/>
    </row>
    <row r="46" spans="1:13" ht="18.75">
      <c r="A46" s="660"/>
      <c r="B46" s="660"/>
      <c r="C46" s="660">
        <v>3020</v>
      </c>
      <c r="D46" s="661" t="s">
        <v>379</v>
      </c>
      <c r="E46" s="662">
        <f>(G46/F46)*100</f>
        <v>99.87439613526571</v>
      </c>
      <c r="F46" s="663">
        <v>414</v>
      </c>
      <c r="G46" s="664">
        <v>413.48</v>
      </c>
      <c r="H46" s="664"/>
      <c r="I46" s="664"/>
      <c r="J46" s="664"/>
      <c r="K46" s="664"/>
      <c r="L46" s="664"/>
      <c r="M46" s="664"/>
    </row>
    <row r="47" spans="1:13" ht="18.75">
      <c r="A47" s="660"/>
      <c r="B47" s="660"/>
      <c r="C47" s="660">
        <v>4010</v>
      </c>
      <c r="D47" s="661" t="s">
        <v>297</v>
      </c>
      <c r="E47" s="662">
        <f>(G47/F47)*100</f>
        <v>94.54013558522175</v>
      </c>
      <c r="F47" s="663">
        <v>110189</v>
      </c>
      <c r="G47" s="664">
        <f>H47</f>
        <v>104172.83</v>
      </c>
      <c r="H47" s="664">
        <v>104172.83</v>
      </c>
      <c r="I47" s="664"/>
      <c r="J47" s="664"/>
      <c r="K47" s="664"/>
      <c r="L47" s="664"/>
      <c r="M47" s="664"/>
    </row>
    <row r="48" spans="1:13" ht="18.75">
      <c r="A48" s="660"/>
      <c r="B48" s="660"/>
      <c r="C48" s="660">
        <v>4040</v>
      </c>
      <c r="D48" s="661" t="s">
        <v>298</v>
      </c>
      <c r="E48" s="662">
        <f>(G48/F48)*100</f>
        <v>100.00241361788618</v>
      </c>
      <c r="F48" s="663">
        <v>7872</v>
      </c>
      <c r="G48" s="664">
        <f>H48</f>
        <v>7872.19</v>
      </c>
      <c r="H48" s="664">
        <v>7872.19</v>
      </c>
      <c r="I48" s="664"/>
      <c r="J48" s="664"/>
      <c r="K48" s="664"/>
      <c r="L48" s="664"/>
      <c r="M48" s="664"/>
    </row>
    <row r="49" spans="1:13" ht="18.75">
      <c r="A49" s="660"/>
      <c r="B49" s="660"/>
      <c r="C49" s="660">
        <v>4110</v>
      </c>
      <c r="D49" s="661" t="s">
        <v>299</v>
      </c>
      <c r="E49" s="662">
        <f>(G49/F49)*100</f>
        <v>94.90849999999999</v>
      </c>
      <c r="F49" s="663">
        <v>18000</v>
      </c>
      <c r="G49" s="664">
        <f>I49</f>
        <v>17083.53</v>
      </c>
      <c r="H49" s="664"/>
      <c r="I49" s="664">
        <v>17083.53</v>
      </c>
      <c r="J49" s="664"/>
      <c r="K49" s="664"/>
      <c r="L49" s="664"/>
      <c r="M49" s="664"/>
    </row>
    <row r="50" spans="1:13" ht="18.75">
      <c r="A50" s="660"/>
      <c r="B50" s="660"/>
      <c r="C50" s="660">
        <v>4120</v>
      </c>
      <c r="D50" s="661" t="s">
        <v>300</v>
      </c>
      <c r="E50" s="662">
        <f>(G50/F50)*100</f>
        <v>87.71314878892733</v>
      </c>
      <c r="F50" s="663">
        <v>2890</v>
      </c>
      <c r="G50" s="664">
        <f>I50</f>
        <v>2534.91</v>
      </c>
      <c r="H50" s="664"/>
      <c r="I50" s="664">
        <v>2534.91</v>
      </c>
      <c r="J50" s="664"/>
      <c r="K50" s="664"/>
      <c r="L50" s="664"/>
      <c r="M50" s="664"/>
    </row>
    <row r="51" spans="1:13" ht="18.75">
      <c r="A51" s="660"/>
      <c r="B51" s="660"/>
      <c r="C51" s="660">
        <v>4210</v>
      </c>
      <c r="D51" s="661" t="s">
        <v>284</v>
      </c>
      <c r="E51" s="662">
        <f>(G51/F51)*100</f>
        <v>100.00019229536568</v>
      </c>
      <c r="F51" s="663">
        <v>15601</v>
      </c>
      <c r="G51" s="664">
        <v>15601.03</v>
      </c>
      <c r="H51" s="664"/>
      <c r="I51" s="664"/>
      <c r="J51" s="664"/>
      <c r="K51" s="664"/>
      <c r="L51" s="664"/>
      <c r="M51" s="664"/>
    </row>
    <row r="52" spans="1:13" ht="18.75">
      <c r="A52" s="660"/>
      <c r="B52" s="660"/>
      <c r="C52" s="660">
        <v>4220</v>
      </c>
      <c r="D52" s="661" t="s">
        <v>380</v>
      </c>
      <c r="E52" s="662">
        <f>(G52/F52)*100</f>
        <v>100.00019997894958</v>
      </c>
      <c r="F52" s="663">
        <v>95010</v>
      </c>
      <c r="G52" s="664">
        <v>95010.19</v>
      </c>
      <c r="H52" s="665"/>
      <c r="I52" s="665"/>
      <c r="J52" s="665"/>
      <c r="K52" s="665"/>
      <c r="L52" s="665"/>
      <c r="M52" s="665"/>
    </row>
    <row r="53" spans="1:13" ht="18.75">
      <c r="A53" s="660"/>
      <c r="B53" s="660"/>
      <c r="C53" s="660">
        <v>4270</v>
      </c>
      <c r="D53" s="661" t="s">
        <v>287</v>
      </c>
      <c r="E53" s="662">
        <f>(G53/F53)*100</f>
        <v>100</v>
      </c>
      <c r="F53" s="663">
        <v>272</v>
      </c>
      <c r="G53" s="664">
        <v>272</v>
      </c>
      <c r="H53" s="664"/>
      <c r="I53" s="664"/>
      <c r="J53" s="664"/>
      <c r="K53" s="664"/>
      <c r="L53" s="664"/>
      <c r="M53" s="664"/>
    </row>
    <row r="54" spans="1:235" s="586" customFormat="1" ht="18.75">
      <c r="A54" s="660"/>
      <c r="B54" s="660"/>
      <c r="C54" s="660">
        <v>4300</v>
      </c>
      <c r="D54" s="661" t="s">
        <v>278</v>
      </c>
      <c r="E54" s="662">
        <f>(G54/F54)*100</f>
        <v>99.94394213381557</v>
      </c>
      <c r="F54" s="663">
        <v>553</v>
      </c>
      <c r="G54" s="664">
        <v>552.69</v>
      </c>
      <c r="H54" s="664"/>
      <c r="I54" s="664"/>
      <c r="J54" s="664"/>
      <c r="K54" s="664"/>
      <c r="L54" s="664"/>
      <c r="M54" s="664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HT54" s="583"/>
      <c r="HU54" s="583"/>
      <c r="HV54" s="583"/>
      <c r="HW54" s="583"/>
      <c r="HX54" s="583"/>
      <c r="HY54" s="583"/>
      <c r="HZ54" s="583"/>
      <c r="IA54" s="583"/>
    </row>
    <row r="55" spans="1:235" s="586" customFormat="1" ht="18.75">
      <c r="A55" s="660"/>
      <c r="B55" s="660"/>
      <c r="C55" s="660">
        <v>4440</v>
      </c>
      <c r="D55" s="661" t="s">
        <v>368</v>
      </c>
      <c r="E55" s="662">
        <f>(G55/F55)*100</f>
        <v>100</v>
      </c>
      <c r="F55" s="663">
        <v>3917</v>
      </c>
      <c r="G55" s="664">
        <v>3917</v>
      </c>
      <c r="H55" s="664"/>
      <c r="I55" s="664"/>
      <c r="J55" s="664"/>
      <c r="K55" s="664"/>
      <c r="L55" s="664"/>
      <c r="M55" s="664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HT55" s="583"/>
      <c r="HU55" s="583"/>
      <c r="HV55" s="583"/>
      <c r="HW55" s="583"/>
      <c r="HX55" s="583"/>
      <c r="HY55" s="583"/>
      <c r="HZ55" s="583"/>
      <c r="IA55" s="583"/>
    </row>
    <row r="56" spans="1:13" ht="33.75">
      <c r="A56" s="660"/>
      <c r="B56" s="660"/>
      <c r="C56" s="660">
        <v>4740</v>
      </c>
      <c r="D56" s="661" t="s">
        <v>382</v>
      </c>
      <c r="E56" s="662">
        <f>(G56/F56)*100</f>
        <v>100</v>
      </c>
      <c r="F56" s="663">
        <v>100</v>
      </c>
      <c r="G56" s="664">
        <v>100</v>
      </c>
      <c r="H56" s="664"/>
      <c r="I56" s="664"/>
      <c r="J56" s="664"/>
      <c r="K56" s="664"/>
      <c r="L56" s="664"/>
      <c r="M56" s="664"/>
    </row>
    <row r="57" spans="1:13" ht="18.75">
      <c r="A57" s="655"/>
      <c r="B57" s="655">
        <v>80195</v>
      </c>
      <c r="C57" s="655"/>
      <c r="D57" s="656" t="s">
        <v>42</v>
      </c>
      <c r="E57" s="657">
        <f>(G57/F57)*100</f>
        <v>100</v>
      </c>
      <c r="F57" s="658">
        <f>SUM(F58)</f>
        <v>39558</v>
      </c>
      <c r="G57" s="659">
        <f>SUM(G58)</f>
        <v>39558</v>
      </c>
      <c r="H57" s="659"/>
      <c r="I57" s="659"/>
      <c r="J57" s="659"/>
      <c r="K57" s="659"/>
      <c r="L57" s="659"/>
      <c r="M57" s="659"/>
    </row>
    <row r="58" spans="1:13" ht="18.75">
      <c r="A58" s="676"/>
      <c r="B58" s="676"/>
      <c r="C58" s="677">
        <v>4440</v>
      </c>
      <c r="D58" s="678" t="s">
        <v>314</v>
      </c>
      <c r="E58" s="679">
        <f>(G58/F58)*100</f>
        <v>100</v>
      </c>
      <c r="F58" s="680">
        <v>39558</v>
      </c>
      <c r="G58" s="680">
        <v>39558</v>
      </c>
      <c r="H58" s="680"/>
      <c r="I58" s="680"/>
      <c r="J58" s="680"/>
      <c r="K58" s="680"/>
      <c r="L58" s="680"/>
      <c r="M58" s="680"/>
    </row>
    <row r="59" spans="1:13" ht="18.75">
      <c r="A59" s="681"/>
      <c r="B59" s="682"/>
      <c r="C59" s="682"/>
      <c r="D59" s="683" t="s">
        <v>253</v>
      </c>
      <c r="E59" s="684">
        <f>(G59/F59)*100</f>
        <v>97.18045112781954</v>
      </c>
      <c r="F59" s="685">
        <f>F60</f>
        <v>5320</v>
      </c>
      <c r="G59" s="685">
        <f>G60</f>
        <v>5170</v>
      </c>
      <c r="H59" s="686"/>
      <c r="I59" s="686"/>
      <c r="J59" s="680"/>
      <c r="K59" s="680"/>
      <c r="L59" s="680"/>
      <c r="M59" s="680"/>
    </row>
    <row r="60" spans="1:13" ht="18.75">
      <c r="A60" s="676"/>
      <c r="B60" s="655">
        <v>85415</v>
      </c>
      <c r="C60" s="655"/>
      <c r="D60" s="687" t="s">
        <v>179</v>
      </c>
      <c r="E60" s="684">
        <f>(G60/F60)*100</f>
        <v>97.18045112781954</v>
      </c>
      <c r="F60" s="688">
        <f>F61</f>
        <v>5320</v>
      </c>
      <c r="G60" s="688">
        <f>G61</f>
        <v>5170</v>
      </c>
      <c r="H60" s="680"/>
      <c r="I60" s="680"/>
      <c r="J60" s="680"/>
      <c r="K60" s="680"/>
      <c r="L60" s="680"/>
      <c r="M60" s="680"/>
    </row>
    <row r="61" spans="1:13" ht="18.75">
      <c r="A61" s="676"/>
      <c r="B61" s="676"/>
      <c r="C61" s="660">
        <v>3260</v>
      </c>
      <c r="D61" s="689" t="s">
        <v>412</v>
      </c>
      <c r="E61" s="679">
        <f>(G61/F61)*100</f>
        <v>97.18045112781954</v>
      </c>
      <c r="F61" s="664">
        <v>5320</v>
      </c>
      <c r="G61" s="664">
        <v>5170</v>
      </c>
      <c r="H61" s="680"/>
      <c r="I61" s="680"/>
      <c r="J61" s="680"/>
      <c r="K61" s="680"/>
      <c r="L61" s="680"/>
      <c r="M61" s="680"/>
    </row>
    <row r="62" spans="1:13" ht="18.75">
      <c r="A62" s="690" t="s">
        <v>205</v>
      </c>
      <c r="B62" s="690"/>
      <c r="C62" s="690"/>
      <c r="D62" s="690"/>
      <c r="E62" s="691">
        <f>(G62/F62)*100</f>
        <v>98.12753363292582</v>
      </c>
      <c r="F62" s="692">
        <f>SUM(F57,F45,F40,F32,F9,F60)</f>
        <v>3650292</v>
      </c>
      <c r="G62" s="692">
        <f>SUM(G57,G45,G40,G32,G9,G60)</f>
        <v>3581941.5100000007</v>
      </c>
      <c r="H62" s="692">
        <f>SUM(H57,H45,H40,H32,H9,H60)</f>
        <v>2480681.1500000004</v>
      </c>
      <c r="I62" s="692">
        <f>SUM(I57,I45,I40,I32,I9,I60)</f>
        <v>428709.56999999995</v>
      </c>
      <c r="J62" s="692"/>
      <c r="K62" s="692"/>
      <c r="L62" s="692"/>
      <c r="M62" s="692"/>
    </row>
    <row r="63" spans="5:13" ht="15">
      <c r="E63" s="693"/>
      <c r="F63" s="694"/>
      <c r="G63" s="695"/>
      <c r="H63" s="694"/>
      <c r="I63" s="694"/>
      <c r="J63" s="696"/>
      <c r="M63" s="694"/>
    </row>
    <row r="64" spans="5:13" ht="15">
      <c r="E64" s="694"/>
      <c r="F64" s="694"/>
      <c r="G64" s="695"/>
      <c r="H64" s="694"/>
      <c r="I64" s="694"/>
      <c r="J64" s="696"/>
      <c r="M64" s="694"/>
    </row>
    <row r="65" spans="5:13" ht="15">
      <c r="E65" s="694"/>
      <c r="F65" s="694"/>
      <c r="G65" s="695"/>
      <c r="H65" s="694"/>
      <c r="I65" s="694"/>
      <c r="J65" s="696"/>
      <c r="L65" s="696"/>
      <c r="M65" s="694"/>
    </row>
    <row r="66" spans="5:13" ht="15">
      <c r="E66" s="694"/>
      <c r="F66" s="694"/>
      <c r="G66" s="695"/>
      <c r="H66" s="694"/>
      <c r="I66" s="694"/>
      <c r="J66" s="696"/>
      <c r="M66" s="694"/>
    </row>
    <row r="67" spans="5:13" ht="15">
      <c r="E67" s="694"/>
      <c r="F67" s="694"/>
      <c r="G67" s="695"/>
      <c r="H67" s="694"/>
      <c r="I67" s="694"/>
      <c r="J67" s="696"/>
      <c r="M67" s="694"/>
    </row>
    <row r="68" spans="5:13" ht="15">
      <c r="E68" s="694"/>
      <c r="F68" s="694"/>
      <c r="G68" s="695"/>
      <c r="H68" s="694"/>
      <c r="I68" s="694"/>
      <c r="J68" s="696"/>
      <c r="M68" s="694"/>
    </row>
    <row r="69" spans="5:13" ht="15">
      <c r="E69" s="694"/>
      <c r="F69" s="694"/>
      <c r="G69" s="695"/>
      <c r="H69" s="694"/>
      <c r="I69" s="694"/>
      <c r="J69" s="696"/>
      <c r="M69" s="694"/>
    </row>
    <row r="70" spans="5:13" ht="15">
      <c r="E70" s="694"/>
      <c r="F70" s="694"/>
      <c r="G70" s="695"/>
      <c r="H70" s="694"/>
      <c r="I70" s="694"/>
      <c r="J70" s="696"/>
      <c r="M70" s="694"/>
    </row>
    <row r="71" spans="5:13" ht="15">
      <c r="E71" s="694"/>
      <c r="F71" s="694"/>
      <c r="G71" s="695"/>
      <c r="H71" s="694"/>
      <c r="I71" s="694"/>
      <c r="J71" s="696"/>
      <c r="M71" s="694"/>
    </row>
    <row r="72" spans="5:13" ht="15">
      <c r="E72" s="694"/>
      <c r="F72" s="694"/>
      <c r="G72" s="695"/>
      <c r="H72" s="694"/>
      <c r="I72" s="694"/>
      <c r="J72" s="696"/>
      <c r="M72" s="694"/>
    </row>
    <row r="73" spans="5:13" ht="15">
      <c r="E73" s="694"/>
      <c r="F73" s="694"/>
      <c r="G73" s="695"/>
      <c r="H73" s="694"/>
      <c r="I73" s="694"/>
      <c r="J73" s="696"/>
      <c r="M73" s="694"/>
    </row>
    <row r="74" spans="5:13" ht="15">
      <c r="E74" s="694"/>
      <c r="F74" s="694"/>
      <c r="G74" s="695"/>
      <c r="H74" s="694"/>
      <c r="I74" s="694"/>
      <c r="J74" s="696"/>
      <c r="M74" s="694"/>
    </row>
    <row r="75" spans="5:13" ht="15">
      <c r="E75" s="694"/>
      <c r="F75" s="694"/>
      <c r="G75" s="695"/>
      <c r="H75" s="694"/>
      <c r="I75" s="694"/>
      <c r="J75" s="696"/>
      <c r="M75" s="694"/>
    </row>
    <row r="76" spans="5:13" ht="15">
      <c r="E76" s="694"/>
      <c r="F76" s="694"/>
      <c r="G76" s="695"/>
      <c r="H76" s="694"/>
      <c r="I76" s="694"/>
      <c r="J76" s="696"/>
      <c r="M76" s="694"/>
    </row>
    <row r="77" spans="5:13" ht="15">
      <c r="E77" s="694"/>
      <c r="F77" s="694"/>
      <c r="G77" s="695"/>
      <c r="H77" s="694"/>
      <c r="I77" s="694"/>
      <c r="J77" s="696"/>
      <c r="M77" s="694"/>
    </row>
    <row r="78" spans="5:13" ht="15">
      <c r="E78" s="694"/>
      <c r="F78" s="694"/>
      <c r="G78" s="695"/>
      <c r="H78" s="694"/>
      <c r="I78" s="694"/>
      <c r="J78" s="696"/>
      <c r="M78" s="694"/>
    </row>
    <row r="79" spans="5:13" ht="15">
      <c r="E79" s="694"/>
      <c r="F79" s="694"/>
      <c r="G79" s="695"/>
      <c r="H79" s="694"/>
      <c r="I79" s="694"/>
      <c r="J79" s="696"/>
      <c r="M79" s="694"/>
    </row>
    <row r="80" spans="5:13" ht="15">
      <c r="E80" s="694"/>
      <c r="F80" s="694"/>
      <c r="G80" s="695"/>
      <c r="H80" s="694"/>
      <c r="I80" s="694"/>
      <c r="J80" s="696"/>
      <c r="M80" s="694"/>
    </row>
    <row r="81" spans="5:13" ht="15">
      <c r="E81" s="694"/>
      <c r="F81" s="694"/>
      <c r="G81" s="695"/>
      <c r="H81" s="694"/>
      <c r="I81" s="694"/>
      <c r="J81" s="696"/>
      <c r="M81" s="694"/>
    </row>
    <row r="82" spans="5:13" ht="15">
      <c r="E82" s="694"/>
      <c r="F82" s="694"/>
      <c r="G82" s="695"/>
      <c r="H82" s="694"/>
      <c r="I82" s="694"/>
      <c r="J82" s="696"/>
      <c r="M82" s="694"/>
    </row>
    <row r="83" spans="5:13" ht="15">
      <c r="E83" s="694"/>
      <c r="F83" s="694"/>
      <c r="G83" s="695"/>
      <c r="H83" s="694"/>
      <c r="I83" s="694"/>
      <c r="J83" s="696"/>
      <c r="M83" s="694"/>
    </row>
    <row r="84" spans="5:13" ht="15">
      <c r="E84" s="694"/>
      <c r="F84" s="694"/>
      <c r="G84" s="695"/>
      <c r="H84" s="694"/>
      <c r="I84" s="694"/>
      <c r="J84" s="696"/>
      <c r="M84" s="694"/>
    </row>
    <row r="85" spans="5:13" ht="15">
      <c r="E85" s="694"/>
      <c r="F85" s="694"/>
      <c r="G85" s="695"/>
      <c r="H85" s="694"/>
      <c r="I85" s="694"/>
      <c r="J85" s="696"/>
      <c r="M85" s="694"/>
    </row>
    <row r="86" spans="5:13" ht="15">
      <c r="E86" s="694"/>
      <c r="F86" s="694"/>
      <c r="G86" s="695"/>
      <c r="H86" s="694"/>
      <c r="I86" s="694"/>
      <c r="J86" s="696"/>
      <c r="M86" s="694"/>
    </row>
    <row r="87" spans="5:13" ht="15">
      <c r="E87" s="694"/>
      <c r="F87" s="694"/>
      <c r="G87" s="695"/>
      <c r="H87" s="694"/>
      <c r="I87" s="694"/>
      <c r="J87" s="696"/>
      <c r="M87" s="694"/>
    </row>
    <row r="88" spans="5:13" ht="15">
      <c r="E88" s="694"/>
      <c r="F88" s="694"/>
      <c r="G88" s="695"/>
      <c r="H88" s="694"/>
      <c r="I88" s="694"/>
      <c r="J88" s="696"/>
      <c r="M88" s="694"/>
    </row>
    <row r="89" spans="5:13" ht="15">
      <c r="E89" s="694"/>
      <c r="F89" s="694"/>
      <c r="G89" s="695"/>
      <c r="H89" s="694"/>
      <c r="I89" s="694"/>
      <c r="J89" s="696"/>
      <c r="M89" s="694"/>
    </row>
    <row r="90" spans="5:13" ht="15">
      <c r="E90" s="694"/>
      <c r="F90" s="694"/>
      <c r="H90" s="694"/>
      <c r="I90" s="694"/>
      <c r="M90" s="694"/>
    </row>
    <row r="91" spans="5:13" ht="15">
      <c r="E91" s="694"/>
      <c r="F91" s="694"/>
      <c r="H91" s="694"/>
      <c r="I91" s="694"/>
      <c r="M91" s="694"/>
    </row>
    <row r="92" spans="5:13" ht="15">
      <c r="E92" s="694"/>
      <c r="F92" s="694"/>
      <c r="H92" s="694"/>
      <c r="I92" s="694"/>
      <c r="M92" s="694"/>
    </row>
    <row r="93" spans="5:13" ht="15">
      <c r="E93" s="694"/>
      <c r="F93" s="694"/>
      <c r="H93" s="694"/>
      <c r="I93" s="694"/>
      <c r="M93" s="694"/>
    </row>
    <row r="94" spans="5:13" ht="15">
      <c r="E94" s="694"/>
      <c r="F94" s="694"/>
      <c r="H94" s="694"/>
      <c r="I94" s="694"/>
      <c r="M94" s="694"/>
    </row>
    <row r="95" spans="5:13" ht="15">
      <c r="E95" s="694"/>
      <c r="F95" s="694"/>
      <c r="H95" s="694"/>
      <c r="I95" s="694"/>
      <c r="M95" s="694"/>
    </row>
    <row r="96" spans="5:13" ht="15">
      <c r="E96" s="694"/>
      <c r="F96" s="694"/>
      <c r="H96" s="694"/>
      <c r="I96" s="694"/>
      <c r="M96" s="694"/>
    </row>
    <row r="97" spans="5:13" ht="15">
      <c r="E97" s="694"/>
      <c r="F97" s="694"/>
      <c r="H97" s="694"/>
      <c r="I97" s="694"/>
      <c r="M97" s="694"/>
    </row>
    <row r="98" spans="5:13" ht="15">
      <c r="E98" s="694"/>
      <c r="F98" s="694"/>
      <c r="I98" s="694"/>
      <c r="M98" s="694"/>
    </row>
    <row r="99" spans="5:13" ht="15">
      <c r="E99" s="694"/>
      <c r="F99" s="694"/>
      <c r="I99" s="694"/>
      <c r="M99" s="694"/>
    </row>
    <row r="100" spans="5:13" ht="15">
      <c r="E100" s="694"/>
      <c r="F100" s="694"/>
      <c r="I100" s="694"/>
      <c r="M100" s="694"/>
    </row>
    <row r="101" spans="5:13" ht="15">
      <c r="E101" s="694"/>
      <c r="F101" s="694"/>
      <c r="I101" s="694"/>
      <c r="M101" s="694"/>
    </row>
    <row r="102" spans="5:13" ht="15">
      <c r="E102" s="694"/>
      <c r="F102" s="694"/>
      <c r="I102" s="694"/>
      <c r="M102" s="694"/>
    </row>
    <row r="103" spans="5:13" ht="15">
      <c r="E103" s="694"/>
      <c r="F103" s="694"/>
      <c r="I103" s="694"/>
      <c r="M103" s="694"/>
    </row>
    <row r="104" spans="5:13" ht="15">
      <c r="E104" s="694"/>
      <c r="F104" s="694"/>
      <c r="I104" s="694"/>
      <c r="M104" s="694"/>
    </row>
    <row r="105" spans="5:13" ht="15">
      <c r="E105" s="694"/>
      <c r="F105" s="694"/>
      <c r="I105" s="694"/>
      <c r="M105" s="694"/>
    </row>
    <row r="106" spans="5:13" ht="15">
      <c r="E106" s="694"/>
      <c r="F106" s="694"/>
      <c r="I106" s="694"/>
      <c r="M106" s="694"/>
    </row>
    <row r="107" spans="5:13" ht="15">
      <c r="E107" s="694"/>
      <c r="F107" s="694"/>
      <c r="I107" s="694"/>
      <c r="M107" s="694"/>
    </row>
    <row r="108" spans="5:13" ht="15">
      <c r="E108" s="694"/>
      <c r="F108" s="694"/>
      <c r="I108" s="694"/>
      <c r="M108" s="694"/>
    </row>
    <row r="109" spans="5:13" ht="15">
      <c r="E109" s="694"/>
      <c r="F109" s="694"/>
      <c r="I109" s="694"/>
      <c r="M109" s="694"/>
    </row>
    <row r="110" spans="5:13" ht="15">
      <c r="E110" s="694"/>
      <c r="F110" s="694"/>
      <c r="I110" s="694"/>
      <c r="M110" s="694"/>
    </row>
    <row r="111" spans="5:13" ht="15">
      <c r="E111" s="694"/>
      <c r="F111" s="694"/>
      <c r="I111" s="694"/>
      <c r="M111" s="694"/>
    </row>
    <row r="112" spans="5:13" ht="15">
      <c r="E112" s="694"/>
      <c r="F112" s="694"/>
      <c r="I112" s="694"/>
      <c r="M112" s="694"/>
    </row>
    <row r="113" spans="5:13" ht="15">
      <c r="E113" s="694"/>
      <c r="F113" s="694"/>
      <c r="I113" s="694"/>
      <c r="M113" s="694"/>
    </row>
    <row r="114" spans="5:13" ht="15">
      <c r="E114" s="694"/>
      <c r="F114" s="694"/>
      <c r="I114" s="694"/>
      <c r="M114" s="694"/>
    </row>
    <row r="115" spans="5:13" ht="15">
      <c r="E115" s="694"/>
      <c r="F115" s="694"/>
      <c r="I115" s="694"/>
      <c r="M115" s="694"/>
    </row>
    <row r="116" spans="5:13" ht="15">
      <c r="E116" s="694"/>
      <c r="F116" s="694"/>
      <c r="I116" s="694"/>
      <c r="M116" s="694"/>
    </row>
    <row r="117" spans="5:13" ht="15">
      <c r="E117" s="694"/>
      <c r="F117" s="694"/>
      <c r="I117" s="694"/>
      <c r="M117" s="694"/>
    </row>
    <row r="118" spans="5:13" ht="15">
      <c r="E118" s="694"/>
      <c r="F118" s="694"/>
      <c r="I118" s="694"/>
      <c r="M118" s="694"/>
    </row>
    <row r="119" spans="5:13" ht="15">
      <c r="E119" s="694"/>
      <c r="F119" s="694"/>
      <c r="I119" s="694"/>
      <c r="M119" s="694"/>
    </row>
    <row r="120" spans="5:13" ht="15">
      <c r="E120" s="694"/>
      <c r="F120" s="694"/>
      <c r="I120" s="694"/>
      <c r="M120" s="694"/>
    </row>
    <row r="121" spans="5:13" ht="15">
      <c r="E121" s="694"/>
      <c r="F121" s="694"/>
      <c r="I121" s="694"/>
      <c r="M121" s="694"/>
    </row>
    <row r="122" spans="5:13" ht="15">
      <c r="E122" s="694"/>
      <c r="F122" s="694"/>
      <c r="I122" s="694"/>
      <c r="M122" s="694"/>
    </row>
    <row r="123" spans="5:13" ht="15">
      <c r="E123" s="694"/>
      <c r="F123" s="694"/>
      <c r="I123" s="694"/>
      <c r="M123" s="694"/>
    </row>
    <row r="124" spans="5:13" ht="15">
      <c r="E124" s="694"/>
      <c r="F124" s="694"/>
      <c r="I124" s="694"/>
      <c r="M124" s="694"/>
    </row>
    <row r="125" spans="5:13" ht="15">
      <c r="E125" s="694"/>
      <c r="F125" s="694"/>
      <c r="I125" s="694"/>
      <c r="M125" s="694"/>
    </row>
    <row r="126" spans="5:13" ht="15">
      <c r="E126" s="694"/>
      <c r="F126" s="694"/>
      <c r="I126" s="694"/>
      <c r="M126" s="694"/>
    </row>
    <row r="127" spans="5:13" ht="15">
      <c r="E127" s="694"/>
      <c r="F127" s="694"/>
      <c r="I127" s="694"/>
      <c r="M127" s="694"/>
    </row>
    <row r="128" spans="5:13" ht="15">
      <c r="E128" s="694"/>
      <c r="F128" s="694"/>
      <c r="I128" s="694"/>
      <c r="M128" s="694"/>
    </row>
    <row r="129" spans="5:13" ht="15">
      <c r="E129" s="694"/>
      <c r="F129" s="694"/>
      <c r="I129" s="694"/>
      <c r="M129" s="694"/>
    </row>
    <row r="130" spans="5:13" ht="15">
      <c r="E130" s="694"/>
      <c r="F130" s="694"/>
      <c r="I130" s="694"/>
      <c r="M130" s="694"/>
    </row>
    <row r="131" spans="5:13" ht="15">
      <c r="E131" s="694"/>
      <c r="F131" s="694"/>
      <c r="I131" s="694"/>
      <c r="M131" s="694"/>
    </row>
    <row r="132" spans="5:13" ht="15">
      <c r="E132" s="694"/>
      <c r="F132" s="694"/>
      <c r="I132" s="694"/>
      <c r="M132" s="694"/>
    </row>
    <row r="133" spans="5:13" ht="15">
      <c r="E133" s="694"/>
      <c r="F133" s="694"/>
      <c r="I133" s="694"/>
      <c r="M133" s="694"/>
    </row>
    <row r="134" spans="5:13" ht="15">
      <c r="E134" s="694"/>
      <c r="F134" s="694"/>
      <c r="I134" s="694"/>
      <c r="M134" s="694"/>
    </row>
    <row r="135" spans="5:13" ht="15">
      <c r="E135" s="694"/>
      <c r="F135" s="694"/>
      <c r="I135" s="694"/>
      <c r="M135" s="694"/>
    </row>
    <row r="136" spans="5:13" ht="15">
      <c r="E136" s="694"/>
      <c r="F136" s="694"/>
      <c r="I136" s="694"/>
      <c r="M136" s="694"/>
    </row>
    <row r="137" spans="5:13" ht="15">
      <c r="E137" s="694"/>
      <c r="F137" s="694"/>
      <c r="I137" s="694"/>
      <c r="M137" s="694"/>
    </row>
    <row r="138" spans="5:13" ht="15">
      <c r="E138" s="694"/>
      <c r="F138" s="694"/>
      <c r="I138" s="694"/>
      <c r="M138" s="694"/>
    </row>
    <row r="139" spans="5:13" ht="15">
      <c r="E139" s="694"/>
      <c r="F139" s="694"/>
      <c r="I139" s="694"/>
      <c r="M139" s="694"/>
    </row>
    <row r="140" spans="5:13" ht="15">
      <c r="E140" s="694"/>
      <c r="F140" s="694"/>
      <c r="I140" s="694"/>
      <c r="M140" s="694"/>
    </row>
    <row r="141" spans="5:13" ht="15">
      <c r="E141" s="694"/>
      <c r="F141" s="694"/>
      <c r="I141" s="694"/>
      <c r="M141" s="694"/>
    </row>
    <row r="142" spans="5:13" ht="15">
      <c r="E142" s="694"/>
      <c r="F142" s="694"/>
      <c r="I142" s="694"/>
      <c r="M142" s="694"/>
    </row>
    <row r="143" spans="5:13" ht="15">
      <c r="E143" s="694"/>
      <c r="F143" s="694"/>
      <c r="I143" s="694"/>
      <c r="M143" s="694"/>
    </row>
    <row r="144" spans="5:13" ht="15">
      <c r="E144" s="694"/>
      <c r="F144" s="694"/>
      <c r="I144" s="694"/>
      <c r="M144" s="694"/>
    </row>
    <row r="145" spans="5:13" ht="15">
      <c r="E145" s="694"/>
      <c r="F145" s="694"/>
      <c r="I145" s="694"/>
      <c r="M145" s="694"/>
    </row>
    <row r="146" spans="5:13" ht="15">
      <c r="E146" s="694"/>
      <c r="F146" s="694"/>
      <c r="I146" s="694"/>
      <c r="M146" s="694"/>
    </row>
    <row r="147" spans="5:13" ht="15">
      <c r="E147" s="694"/>
      <c r="F147" s="694"/>
      <c r="I147" s="694"/>
      <c r="M147" s="694"/>
    </row>
    <row r="148" spans="5:13" ht="15">
      <c r="E148" s="694"/>
      <c r="F148" s="694"/>
      <c r="I148" s="694"/>
      <c r="M148" s="694"/>
    </row>
    <row r="149" spans="5:13" ht="15">
      <c r="E149" s="694"/>
      <c r="F149" s="694"/>
      <c r="I149" s="694"/>
      <c r="M149" s="694"/>
    </row>
    <row r="150" spans="5:13" ht="15">
      <c r="E150" s="694"/>
      <c r="F150" s="694"/>
      <c r="I150" s="694"/>
      <c r="M150" s="694"/>
    </row>
    <row r="151" spans="5:13" ht="15">
      <c r="E151" s="694"/>
      <c r="F151" s="694"/>
      <c r="I151" s="694"/>
      <c r="M151" s="694"/>
    </row>
    <row r="152" spans="5:13" ht="15">
      <c r="E152" s="694"/>
      <c r="F152" s="694"/>
      <c r="I152" s="694"/>
      <c r="M152" s="694"/>
    </row>
    <row r="153" spans="5:13" ht="15">
      <c r="E153" s="694"/>
      <c r="F153" s="694"/>
      <c r="I153" s="694"/>
      <c r="M153" s="694"/>
    </row>
    <row r="154" spans="5:13" ht="15">
      <c r="E154" s="694"/>
      <c r="F154" s="694"/>
      <c r="I154" s="694"/>
      <c r="M154" s="694"/>
    </row>
    <row r="155" spans="5:13" ht="15">
      <c r="E155" s="694"/>
      <c r="F155" s="694"/>
      <c r="I155" s="694"/>
      <c r="M155" s="694"/>
    </row>
    <row r="156" spans="5:13" ht="15">
      <c r="E156" s="694"/>
      <c r="F156" s="694"/>
      <c r="I156" s="694"/>
      <c r="M156" s="694"/>
    </row>
    <row r="157" spans="5:13" ht="15">
      <c r="E157" s="694"/>
      <c r="F157" s="694"/>
      <c r="I157" s="694"/>
      <c r="M157" s="694"/>
    </row>
    <row r="158" spans="5:13" ht="15">
      <c r="E158" s="694"/>
      <c r="F158" s="694"/>
      <c r="I158" s="694"/>
      <c r="M158" s="694"/>
    </row>
    <row r="159" spans="5:13" ht="15">
      <c r="E159" s="694"/>
      <c r="F159" s="694"/>
      <c r="I159" s="694"/>
      <c r="M159" s="694"/>
    </row>
    <row r="160" spans="5:13" ht="15">
      <c r="E160" s="694"/>
      <c r="F160" s="694"/>
      <c r="I160" s="694"/>
      <c r="M160" s="694"/>
    </row>
    <row r="161" spans="5:13" ht="15">
      <c r="E161" s="694"/>
      <c r="F161" s="694"/>
      <c r="I161" s="694"/>
      <c r="M161" s="694"/>
    </row>
    <row r="162" spans="5:13" ht="15">
      <c r="E162" s="694"/>
      <c r="F162" s="694"/>
      <c r="I162" s="694"/>
      <c r="M162" s="694"/>
    </row>
    <row r="163" spans="5:13" ht="15">
      <c r="E163" s="694"/>
      <c r="F163" s="694"/>
      <c r="I163" s="694"/>
      <c r="M163" s="694"/>
    </row>
    <row r="164" spans="5:13" ht="15">
      <c r="E164" s="694"/>
      <c r="F164" s="694"/>
      <c r="I164" s="694"/>
      <c r="M164" s="694"/>
    </row>
    <row r="165" spans="5:13" ht="15">
      <c r="E165" s="694"/>
      <c r="F165" s="694"/>
      <c r="I165" s="694"/>
      <c r="M165" s="694"/>
    </row>
    <row r="166" spans="5:13" ht="15">
      <c r="E166" s="694"/>
      <c r="F166" s="694"/>
      <c r="I166" s="694"/>
      <c r="M166" s="694"/>
    </row>
    <row r="167" spans="5:13" ht="15">
      <c r="E167" s="694"/>
      <c r="F167" s="694"/>
      <c r="I167" s="694"/>
      <c r="M167" s="694"/>
    </row>
    <row r="168" spans="5:13" ht="15">
      <c r="E168" s="694"/>
      <c r="F168" s="694"/>
      <c r="I168" s="694"/>
      <c r="M168" s="694"/>
    </row>
    <row r="169" spans="5:13" ht="15">
      <c r="E169" s="694"/>
      <c r="F169" s="694"/>
      <c r="I169" s="694"/>
      <c r="M169" s="694"/>
    </row>
    <row r="170" spans="5:13" ht="15">
      <c r="E170" s="694"/>
      <c r="F170" s="694"/>
      <c r="I170" s="694"/>
      <c r="M170" s="694"/>
    </row>
    <row r="171" spans="5:13" ht="15">
      <c r="E171" s="694"/>
      <c r="F171" s="694"/>
      <c r="I171" s="694"/>
      <c r="M171" s="694"/>
    </row>
    <row r="172" spans="5:13" ht="15">
      <c r="E172" s="694"/>
      <c r="F172" s="694"/>
      <c r="I172" s="694"/>
      <c r="M172" s="694"/>
    </row>
    <row r="173" spans="5:13" ht="15">
      <c r="E173" s="694"/>
      <c r="F173" s="694"/>
      <c r="I173" s="694"/>
      <c r="M173" s="694"/>
    </row>
    <row r="174" spans="5:13" ht="15">
      <c r="E174" s="694"/>
      <c r="F174" s="694"/>
      <c r="I174" s="694"/>
      <c r="M174" s="694"/>
    </row>
    <row r="175" spans="5:13" ht="15">
      <c r="E175" s="694"/>
      <c r="F175" s="694"/>
      <c r="I175" s="694"/>
      <c r="M175" s="694"/>
    </row>
    <row r="176" spans="5:13" ht="15">
      <c r="E176" s="694"/>
      <c r="F176" s="694"/>
      <c r="I176" s="694"/>
      <c r="M176" s="694"/>
    </row>
    <row r="177" spans="5:13" ht="15">
      <c r="E177" s="694"/>
      <c r="F177" s="694"/>
      <c r="I177" s="694"/>
      <c r="M177" s="694"/>
    </row>
    <row r="178" spans="5:13" ht="15">
      <c r="E178" s="694"/>
      <c r="F178" s="694"/>
      <c r="I178" s="694"/>
      <c r="M178" s="694"/>
    </row>
    <row r="179" spans="5:13" ht="15">
      <c r="E179" s="694"/>
      <c r="F179" s="694"/>
      <c r="I179" s="694"/>
      <c r="M179" s="694"/>
    </row>
    <row r="180" spans="5:13" ht="15">
      <c r="E180" s="694"/>
      <c r="F180" s="694"/>
      <c r="I180" s="694"/>
      <c r="M180" s="694"/>
    </row>
    <row r="181" spans="5:13" ht="15">
      <c r="E181" s="694"/>
      <c r="F181" s="694"/>
      <c r="I181" s="694"/>
      <c r="M181" s="694"/>
    </row>
    <row r="182" spans="5:13" ht="15">
      <c r="E182" s="694"/>
      <c r="F182" s="694"/>
      <c r="I182" s="694"/>
      <c r="M182" s="694"/>
    </row>
    <row r="183" spans="5:13" ht="15">
      <c r="E183" s="694"/>
      <c r="F183" s="694"/>
      <c r="I183" s="694"/>
      <c r="M183" s="694"/>
    </row>
    <row r="184" spans="5:13" ht="15">
      <c r="E184" s="694"/>
      <c r="F184" s="694"/>
      <c r="I184" s="694"/>
      <c r="M184" s="694"/>
    </row>
    <row r="185" spans="5:13" ht="15">
      <c r="E185" s="694"/>
      <c r="F185" s="694"/>
      <c r="I185" s="694"/>
      <c r="M185" s="694"/>
    </row>
    <row r="186" spans="5:13" ht="15">
      <c r="E186" s="694"/>
      <c r="F186" s="694"/>
      <c r="I186" s="694"/>
      <c r="M186" s="694"/>
    </row>
    <row r="187" spans="5:13" ht="15">
      <c r="E187" s="694"/>
      <c r="F187" s="694"/>
      <c r="I187" s="694"/>
      <c r="M187" s="694"/>
    </row>
    <row r="188" spans="5:13" ht="15">
      <c r="E188" s="694"/>
      <c r="F188" s="694"/>
      <c r="I188" s="694"/>
      <c r="M188" s="694"/>
    </row>
    <row r="189" spans="5:13" ht="15">
      <c r="E189" s="694"/>
      <c r="F189" s="694"/>
      <c r="I189" s="694"/>
      <c r="M189" s="694"/>
    </row>
    <row r="190" spans="5:13" ht="15">
      <c r="E190" s="694"/>
      <c r="F190" s="694"/>
      <c r="I190" s="694"/>
      <c r="M190" s="694"/>
    </row>
  </sheetData>
  <mergeCells count="13">
    <mergeCell ref="H1:M1"/>
    <mergeCell ref="A3:M3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62:D62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59"/>
  <headerFooter alignWithMargins="0">
    <oddHeader>&amp;R&amp;"Times New Roman,Normalny"&amp;12Zał Nr 13 do Sprawozdania Burmistrza z wykonania budżetu za 2009 roku</oddHeader>
    <oddFooter>&amp;C&amp;"Times New Roman,Normalny"&amp;12Strona &amp;P z &amp;N</oddFooter>
  </headerFooter>
  <rowBreaks count="1" manualBreakCount="1"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4"/>
  <sheetViews>
    <sheetView showGridLines="0" defaultGridColor="0" view="pageBreakPreview" zoomScale="80" zoomScaleSheetLayoutView="80" colorId="15" workbookViewId="0" topLeftCell="A1">
      <selection activeCell="G44" sqref="G44"/>
    </sheetView>
  </sheetViews>
  <sheetFormatPr defaultColWidth="9.00390625" defaultRowHeight="18" customHeight="1"/>
  <cols>
    <col min="1" max="1" width="7.125" style="582" customWidth="1"/>
    <col min="2" max="2" width="9.75390625" style="582" customWidth="1"/>
    <col min="3" max="3" width="10.75390625" style="583" customWidth="1"/>
    <col min="4" max="4" width="85.00390625" style="584" customWidth="1"/>
    <col min="5" max="5" width="12.75390625" style="583" customWidth="1"/>
    <col min="6" max="6" width="22.50390625" style="583" customWidth="1"/>
    <col min="7" max="7" width="23.75390625" style="583" customWidth="1"/>
    <col min="8" max="8" width="17.75390625" style="583" customWidth="1"/>
    <col min="9" max="9" width="13.75390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16384" width="9.00390625" style="583" customWidth="1"/>
  </cols>
  <sheetData>
    <row r="1" spans="7:13" ht="15" customHeight="1">
      <c r="G1" s="697"/>
      <c r="H1" s="697"/>
      <c r="I1" s="697"/>
      <c r="J1" s="697"/>
      <c r="K1" s="697"/>
      <c r="L1" s="697"/>
      <c r="M1" s="697"/>
    </row>
    <row r="2" spans="1:13" s="588" customFormat="1" ht="19.5" customHeight="1">
      <c r="A2" s="653" t="s">
        <v>447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3" s="588" customFormat="1" ht="19.5" customHeigh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3" ht="18" customHeight="1">
      <c r="A4" s="654" t="s">
        <v>232</v>
      </c>
      <c r="B4" s="654"/>
      <c r="C4" s="654"/>
      <c r="D4" s="654"/>
      <c r="E4" s="590"/>
      <c r="M4" s="591" t="s">
        <v>1</v>
      </c>
    </row>
    <row r="5" spans="1:13" s="596" customFormat="1" ht="18" customHeight="1">
      <c r="A5" s="50" t="s">
        <v>2</v>
      </c>
      <c r="B5" s="50" t="s">
        <v>34</v>
      </c>
      <c r="C5" s="51" t="s">
        <v>35</v>
      </c>
      <c r="D5" s="592" t="s">
        <v>262</v>
      </c>
      <c r="E5" s="52" t="s">
        <v>6</v>
      </c>
      <c r="F5" s="593" t="s">
        <v>449</v>
      </c>
      <c r="G5" s="594" t="s">
        <v>264</v>
      </c>
      <c r="H5" s="594"/>
      <c r="I5" s="594"/>
      <c r="J5" s="594"/>
      <c r="K5" s="594"/>
      <c r="L5" s="594"/>
      <c r="M5" s="595"/>
    </row>
    <row r="6" spans="1:13" s="596" customFormat="1" ht="18" customHeight="1">
      <c r="A6" s="50"/>
      <c r="B6" s="50"/>
      <c r="C6" s="51"/>
      <c r="D6" s="592"/>
      <c r="E6" s="52"/>
      <c r="F6" s="593"/>
      <c r="G6" s="595" t="s">
        <v>265</v>
      </c>
      <c r="H6" s="593" t="s">
        <v>266</v>
      </c>
      <c r="I6" s="593"/>
      <c r="J6" s="593"/>
      <c r="K6" s="593"/>
      <c r="L6" s="593"/>
      <c r="M6" s="593" t="s">
        <v>267</v>
      </c>
    </row>
    <row r="7" spans="1:13" s="597" customFormat="1" ht="51.75" customHeight="1">
      <c r="A7" s="50"/>
      <c r="B7" s="50"/>
      <c r="C7" s="51"/>
      <c r="D7" s="592"/>
      <c r="E7" s="52"/>
      <c r="F7" s="593"/>
      <c r="G7" s="595"/>
      <c r="H7" s="593" t="s">
        <v>268</v>
      </c>
      <c r="I7" s="593" t="s">
        <v>269</v>
      </c>
      <c r="J7" s="593" t="s">
        <v>270</v>
      </c>
      <c r="K7" s="51" t="s">
        <v>271</v>
      </c>
      <c r="L7" s="51" t="s">
        <v>272</v>
      </c>
      <c r="M7" s="593"/>
    </row>
    <row r="8" spans="1:13" s="603" customFormat="1" ht="15.75" customHeight="1">
      <c r="A8" s="598">
        <v>1</v>
      </c>
      <c r="B8" s="598">
        <v>2</v>
      </c>
      <c r="C8" s="599">
        <v>3</v>
      </c>
      <c r="D8" s="600">
        <v>4</v>
      </c>
      <c r="E8" s="57">
        <v>5</v>
      </c>
      <c r="F8" s="601">
        <v>6</v>
      </c>
      <c r="G8" s="602">
        <v>7</v>
      </c>
      <c r="H8" s="602">
        <v>8</v>
      </c>
      <c r="I8" s="602">
        <v>9</v>
      </c>
      <c r="J8" s="602">
        <v>10</v>
      </c>
      <c r="K8" s="56">
        <v>11</v>
      </c>
      <c r="L8" s="56">
        <v>12</v>
      </c>
      <c r="M8" s="602">
        <v>13</v>
      </c>
    </row>
    <row r="9" spans="1:13" ht="19.5" customHeight="1">
      <c r="A9" s="655">
        <v>801</v>
      </c>
      <c r="B9" s="655">
        <v>80101</v>
      </c>
      <c r="C9" s="655"/>
      <c r="D9" s="656" t="s">
        <v>147</v>
      </c>
      <c r="E9" s="657">
        <f>(G9/F9)*100</f>
        <v>100.00000000000003</v>
      </c>
      <c r="F9" s="658">
        <f>SUM(F10:F29)</f>
        <v>2888712</v>
      </c>
      <c r="G9" s="658">
        <f>SUM(G10:G29)</f>
        <v>2888712.0000000005</v>
      </c>
      <c r="H9" s="658">
        <f>SUM(H10:H29)</f>
        <v>2034031.67</v>
      </c>
      <c r="I9" s="658">
        <f>SUM(I10:I29)</f>
        <v>363427.93000000005</v>
      </c>
      <c r="J9" s="659"/>
      <c r="K9" s="659"/>
      <c r="L9" s="659"/>
      <c r="M9" s="659"/>
    </row>
    <row r="10" spans="1:13" ht="19.5" customHeight="1">
      <c r="A10" s="660"/>
      <c r="B10" s="660"/>
      <c r="C10" s="660">
        <v>3020</v>
      </c>
      <c r="D10" s="661" t="s">
        <v>347</v>
      </c>
      <c r="E10" s="662">
        <f>(G10/F10)*100</f>
        <v>100</v>
      </c>
      <c r="F10" s="663">
        <v>6032</v>
      </c>
      <c r="G10" s="664">
        <v>6032</v>
      </c>
      <c r="H10" s="664"/>
      <c r="I10" s="664"/>
      <c r="J10" s="664"/>
      <c r="K10" s="664"/>
      <c r="L10" s="664"/>
      <c r="M10" s="664"/>
    </row>
    <row r="11" spans="1:13" ht="19.5" customHeight="1">
      <c r="A11" s="655"/>
      <c r="B11" s="660"/>
      <c r="C11" s="660">
        <v>3240</v>
      </c>
      <c r="D11" s="661" t="s">
        <v>349</v>
      </c>
      <c r="E11" s="662">
        <f>(G11/F11)*100</f>
        <v>100</v>
      </c>
      <c r="F11" s="663">
        <v>2432</v>
      </c>
      <c r="G11" s="664">
        <v>2432</v>
      </c>
      <c r="H11" s="664"/>
      <c r="I11" s="664"/>
      <c r="J11" s="664"/>
      <c r="K11" s="664"/>
      <c r="L11" s="664"/>
      <c r="M11" s="664"/>
    </row>
    <row r="12" spans="1:13" ht="19.5" customHeight="1">
      <c r="A12" s="655"/>
      <c r="B12" s="660"/>
      <c r="C12" s="660">
        <v>4010</v>
      </c>
      <c r="D12" s="661" t="s">
        <v>350</v>
      </c>
      <c r="E12" s="662">
        <v>100</v>
      </c>
      <c r="F12" s="663">
        <v>1900619</v>
      </c>
      <c r="G12" s="664">
        <f>H12</f>
        <v>1900618.64</v>
      </c>
      <c r="H12" s="664">
        <v>1900618.64</v>
      </c>
      <c r="I12" s="664"/>
      <c r="J12" s="664"/>
      <c r="K12" s="664"/>
      <c r="L12" s="664"/>
      <c r="M12" s="664"/>
    </row>
    <row r="13" spans="1:13" ht="19.5" customHeight="1">
      <c r="A13" s="655"/>
      <c r="B13" s="660"/>
      <c r="C13" s="660">
        <v>4040</v>
      </c>
      <c r="D13" s="661" t="s">
        <v>298</v>
      </c>
      <c r="E13" s="662">
        <f>(G13/F13)*100</f>
        <v>100.00002248656428</v>
      </c>
      <c r="F13" s="663">
        <v>133413</v>
      </c>
      <c r="G13" s="664">
        <f>H13</f>
        <v>133413.03</v>
      </c>
      <c r="H13" s="664">
        <v>133413.03</v>
      </c>
      <c r="I13" s="664"/>
      <c r="J13" s="664"/>
      <c r="K13" s="664"/>
      <c r="L13" s="664"/>
      <c r="M13" s="664"/>
    </row>
    <row r="14" spans="1:13" ht="19.5" customHeight="1">
      <c r="A14" s="655"/>
      <c r="B14" s="660"/>
      <c r="C14" s="660">
        <v>4110</v>
      </c>
      <c r="D14" s="661" t="s">
        <v>299</v>
      </c>
      <c r="E14" s="662">
        <f>(G14/F14)*100</f>
        <v>100.00006695852079</v>
      </c>
      <c r="F14" s="663">
        <v>313627</v>
      </c>
      <c r="G14" s="664">
        <f>I14</f>
        <v>313627.21</v>
      </c>
      <c r="H14" s="664"/>
      <c r="I14" s="664">
        <v>313627.21</v>
      </c>
      <c r="J14" s="664"/>
      <c r="K14" s="664"/>
      <c r="L14" s="664"/>
      <c r="M14" s="664"/>
    </row>
    <row r="15" spans="1:13" ht="19.5" customHeight="1">
      <c r="A15" s="655"/>
      <c r="B15" s="660"/>
      <c r="C15" s="660">
        <v>4120</v>
      </c>
      <c r="D15" s="661" t="s">
        <v>300</v>
      </c>
      <c r="E15" s="662">
        <f>(G15/F15)*100</f>
        <v>99.99943776229394</v>
      </c>
      <c r="F15" s="663">
        <v>49801</v>
      </c>
      <c r="G15" s="664">
        <f>I15</f>
        <v>49800.72</v>
      </c>
      <c r="H15" s="664"/>
      <c r="I15" s="664">
        <v>49800.72</v>
      </c>
      <c r="J15" s="664"/>
      <c r="K15" s="664"/>
      <c r="L15" s="664"/>
      <c r="M15" s="664"/>
    </row>
    <row r="16" spans="1:13" ht="19.5" customHeight="1">
      <c r="A16" s="655"/>
      <c r="B16" s="660"/>
      <c r="C16" s="660">
        <v>4210</v>
      </c>
      <c r="D16" s="661" t="s">
        <v>284</v>
      </c>
      <c r="E16" s="662">
        <f>(G16/F16)*100</f>
        <v>100.00069785935699</v>
      </c>
      <c r="F16" s="663">
        <v>61617</v>
      </c>
      <c r="G16" s="664">
        <v>61617.43</v>
      </c>
      <c r="H16" s="664"/>
      <c r="I16" s="664"/>
      <c r="J16" s="664"/>
      <c r="K16" s="664"/>
      <c r="L16" s="664"/>
      <c r="M16" s="664"/>
    </row>
    <row r="17" spans="1:13" ht="19.5" customHeight="1">
      <c r="A17" s="660"/>
      <c r="B17" s="660"/>
      <c r="C17" s="660">
        <v>4240</v>
      </c>
      <c r="D17" s="661" t="s">
        <v>351</v>
      </c>
      <c r="E17" s="662">
        <f>(G17/F17)*100</f>
        <v>100.00349130036629</v>
      </c>
      <c r="F17" s="663">
        <v>17472</v>
      </c>
      <c r="G17" s="664">
        <v>17472.61</v>
      </c>
      <c r="H17" s="664"/>
      <c r="I17" s="664"/>
      <c r="J17" s="664"/>
      <c r="K17" s="664"/>
      <c r="L17" s="664"/>
      <c r="M17" s="664"/>
    </row>
    <row r="18" spans="1:13" ht="19.5" customHeight="1">
      <c r="A18" s="660"/>
      <c r="B18" s="660"/>
      <c r="C18" s="660">
        <v>4260</v>
      </c>
      <c r="D18" s="661" t="s">
        <v>352</v>
      </c>
      <c r="E18" s="662">
        <f>(G18/F18)*100</f>
        <v>99.99974688632963</v>
      </c>
      <c r="F18" s="663">
        <v>134327</v>
      </c>
      <c r="G18" s="664">
        <v>134326.66</v>
      </c>
      <c r="H18" s="664"/>
      <c r="I18" s="664"/>
      <c r="J18" s="664"/>
      <c r="K18" s="664"/>
      <c r="L18" s="664"/>
      <c r="M18" s="664"/>
    </row>
    <row r="19" spans="1:13" ht="19.5" customHeight="1">
      <c r="A19" s="660"/>
      <c r="B19" s="660"/>
      <c r="C19" s="660">
        <v>4270</v>
      </c>
      <c r="D19" s="661" t="s">
        <v>287</v>
      </c>
      <c r="E19" s="662">
        <f>(G19/F19)*100</f>
        <v>100</v>
      </c>
      <c r="F19" s="663">
        <v>115641</v>
      </c>
      <c r="G19" s="664">
        <v>115641</v>
      </c>
      <c r="H19" s="664"/>
      <c r="I19" s="664"/>
      <c r="J19" s="664"/>
      <c r="K19" s="664"/>
      <c r="L19" s="664"/>
      <c r="M19" s="664"/>
    </row>
    <row r="20" spans="1:13" ht="19.5" customHeight="1">
      <c r="A20" s="660"/>
      <c r="B20" s="660"/>
      <c r="C20" s="660">
        <v>4280</v>
      </c>
      <c r="D20" s="661" t="s">
        <v>353</v>
      </c>
      <c r="E20" s="662">
        <f>(G20/F20)*100</f>
        <v>100</v>
      </c>
      <c r="F20" s="663">
        <v>1502</v>
      </c>
      <c r="G20" s="664">
        <v>1502</v>
      </c>
      <c r="H20" s="665"/>
      <c r="I20" s="665"/>
      <c r="J20" s="665"/>
      <c r="K20" s="665"/>
      <c r="L20" s="665"/>
      <c r="M20" s="665"/>
    </row>
    <row r="21" spans="1:13" ht="19.5" customHeight="1">
      <c r="A21" s="660"/>
      <c r="B21" s="660"/>
      <c r="C21" s="660">
        <v>4300</v>
      </c>
      <c r="D21" s="661" t="s">
        <v>278</v>
      </c>
      <c r="E21" s="662">
        <f>(G21/F21)*100</f>
        <v>100.00043858517583</v>
      </c>
      <c r="F21" s="663">
        <v>38761</v>
      </c>
      <c r="G21" s="664">
        <v>38761.17</v>
      </c>
      <c r="H21" s="664"/>
      <c r="I21" s="664"/>
      <c r="J21" s="664"/>
      <c r="K21" s="664"/>
      <c r="L21" s="664"/>
      <c r="M21" s="664"/>
    </row>
    <row r="22" spans="1:13" ht="19.5" customHeight="1">
      <c r="A22" s="660"/>
      <c r="B22" s="660"/>
      <c r="C22" s="660">
        <v>4350</v>
      </c>
      <c r="D22" s="661" t="s">
        <v>306</v>
      </c>
      <c r="E22" s="662">
        <f>(G22/F22)*100</f>
        <v>100</v>
      </c>
      <c r="F22" s="663">
        <v>348</v>
      </c>
      <c r="G22" s="664">
        <v>348</v>
      </c>
      <c r="H22" s="665"/>
      <c r="I22" s="665"/>
      <c r="J22" s="665"/>
      <c r="K22" s="665"/>
      <c r="L22" s="665"/>
      <c r="M22" s="665"/>
    </row>
    <row r="23" spans="1:13" ht="19.5" customHeight="1">
      <c r="A23" s="660"/>
      <c r="B23" s="660"/>
      <c r="C23" s="660">
        <v>4370</v>
      </c>
      <c r="D23" s="661" t="s">
        <v>354</v>
      </c>
      <c r="E23" s="662">
        <f>(G23/F23)*100</f>
        <v>100.00694444444444</v>
      </c>
      <c r="F23" s="663">
        <v>2592</v>
      </c>
      <c r="G23" s="664">
        <v>2592.18</v>
      </c>
      <c r="H23" s="664"/>
      <c r="I23" s="664"/>
      <c r="J23" s="664"/>
      <c r="K23" s="664"/>
      <c r="L23" s="664"/>
      <c r="M23" s="664"/>
    </row>
    <row r="24" spans="1:13" ht="19.5" customHeight="1">
      <c r="A24" s="660"/>
      <c r="B24" s="660"/>
      <c r="C24" s="660">
        <v>4410</v>
      </c>
      <c r="D24" s="661" t="s">
        <v>311</v>
      </c>
      <c r="E24" s="662">
        <f>(G24/F24)*100</f>
        <v>99.8888888888889</v>
      </c>
      <c r="F24" s="663">
        <v>90</v>
      </c>
      <c r="G24" s="664">
        <v>89.9</v>
      </c>
      <c r="H24" s="664"/>
      <c r="I24" s="664"/>
      <c r="J24" s="664"/>
      <c r="K24" s="664"/>
      <c r="L24" s="664"/>
      <c r="M24" s="664"/>
    </row>
    <row r="25" spans="1:13" ht="19.5" customHeight="1">
      <c r="A25" s="660"/>
      <c r="B25" s="660"/>
      <c r="C25" s="660">
        <v>4430</v>
      </c>
      <c r="D25" s="689" t="s">
        <v>355</v>
      </c>
      <c r="E25" s="662">
        <f>(G25/F25)*100</f>
        <v>99.96023856858848</v>
      </c>
      <c r="F25" s="664">
        <v>1509</v>
      </c>
      <c r="G25" s="664">
        <v>1508.4</v>
      </c>
      <c r="H25" s="664"/>
      <c r="I25" s="664"/>
      <c r="J25" s="664"/>
      <c r="K25" s="664"/>
      <c r="L25" s="664"/>
      <c r="M25" s="664"/>
    </row>
    <row r="26" spans="1:13" ht="19.5" customHeight="1">
      <c r="A26" s="660"/>
      <c r="B26" s="660"/>
      <c r="C26" s="660">
        <v>4440</v>
      </c>
      <c r="D26" s="689" t="s">
        <v>314</v>
      </c>
      <c r="E26" s="662">
        <f>(G26/F26)*100</f>
        <v>100</v>
      </c>
      <c r="F26" s="664">
        <v>104060</v>
      </c>
      <c r="G26" s="664">
        <v>104060</v>
      </c>
      <c r="H26" s="664"/>
      <c r="I26" s="664"/>
      <c r="J26" s="664"/>
      <c r="K26" s="664"/>
      <c r="L26" s="664"/>
      <c r="M26" s="664"/>
    </row>
    <row r="27" spans="1:13" ht="19.5" customHeight="1">
      <c r="A27" s="660"/>
      <c r="B27" s="660"/>
      <c r="C27" s="660">
        <v>4700</v>
      </c>
      <c r="D27" s="689" t="s">
        <v>316</v>
      </c>
      <c r="E27" s="662">
        <f>(G27/F27)*100</f>
        <v>100</v>
      </c>
      <c r="F27" s="664">
        <v>440</v>
      </c>
      <c r="G27" s="664">
        <v>440</v>
      </c>
      <c r="H27" s="664"/>
      <c r="I27" s="664"/>
      <c r="J27" s="664"/>
      <c r="K27" s="664"/>
      <c r="L27" s="664"/>
      <c r="M27" s="664"/>
    </row>
    <row r="28" spans="1:13" ht="34.5" customHeight="1">
      <c r="A28" s="660"/>
      <c r="B28" s="660"/>
      <c r="C28" s="660">
        <v>4740</v>
      </c>
      <c r="D28" s="689" t="s">
        <v>356</v>
      </c>
      <c r="E28" s="662">
        <f>(G28/F28)*100</f>
        <v>100.03073624017156</v>
      </c>
      <c r="F28" s="664">
        <v>1399</v>
      </c>
      <c r="G28" s="664">
        <v>1399.43</v>
      </c>
      <c r="H28" s="664"/>
      <c r="I28" s="664"/>
      <c r="J28" s="659"/>
      <c r="K28" s="664"/>
      <c r="L28" s="664"/>
      <c r="M28" s="664"/>
    </row>
    <row r="29" spans="1:13" ht="19.5" customHeight="1">
      <c r="A29" s="660"/>
      <c r="B29" s="660"/>
      <c r="C29" s="660">
        <v>4750</v>
      </c>
      <c r="D29" s="689" t="s">
        <v>357</v>
      </c>
      <c r="E29" s="662">
        <f>(G29/F29)*100</f>
        <v>99.98745874587458</v>
      </c>
      <c r="F29" s="664">
        <v>3030</v>
      </c>
      <c r="G29" s="664">
        <v>3029.62</v>
      </c>
      <c r="H29" s="664"/>
      <c r="I29" s="664"/>
      <c r="J29" s="664"/>
      <c r="K29" s="664"/>
      <c r="L29" s="664"/>
      <c r="M29" s="664"/>
    </row>
    <row r="30" spans="1:13" ht="19.5" customHeight="1">
      <c r="A30" s="660"/>
      <c r="B30" s="655">
        <v>80103</v>
      </c>
      <c r="C30" s="660"/>
      <c r="D30" s="687" t="s">
        <v>358</v>
      </c>
      <c r="E30" s="657">
        <v>100</v>
      </c>
      <c r="F30" s="659">
        <f>SUM(F31,F32,F33,F34,F35,F36)</f>
        <v>26178</v>
      </c>
      <c r="G30" s="659">
        <f>SUM(G31,G32,G33,G34,G35,G36)</f>
        <v>26178</v>
      </c>
      <c r="H30" s="659">
        <f>SUM(H32)</f>
        <v>21154.19</v>
      </c>
      <c r="I30" s="659">
        <f>SUM(I33,I34)</f>
        <v>3681.81</v>
      </c>
      <c r="J30" s="664"/>
      <c r="K30" s="664"/>
      <c r="L30" s="664"/>
      <c r="M30" s="664"/>
    </row>
    <row r="31" spans="1:13" ht="19.5" customHeight="1">
      <c r="A31" s="660"/>
      <c r="B31" s="655"/>
      <c r="C31" s="660">
        <v>3020</v>
      </c>
      <c r="D31" s="689" t="s">
        <v>394</v>
      </c>
      <c r="E31" s="662">
        <v>100</v>
      </c>
      <c r="F31" s="664">
        <v>43</v>
      </c>
      <c r="G31" s="664">
        <v>43</v>
      </c>
      <c r="H31" s="664"/>
      <c r="I31" s="664"/>
      <c r="J31" s="664"/>
      <c r="K31" s="664"/>
      <c r="L31" s="664"/>
      <c r="M31" s="664"/>
    </row>
    <row r="32" spans="1:13" ht="19.5" customHeight="1">
      <c r="A32" s="660"/>
      <c r="B32" s="655"/>
      <c r="C32" s="660">
        <v>4010</v>
      </c>
      <c r="D32" s="689" t="s">
        <v>350</v>
      </c>
      <c r="E32" s="662">
        <v>100</v>
      </c>
      <c r="F32" s="664">
        <v>21154</v>
      </c>
      <c r="G32" s="664">
        <f>H32</f>
        <v>21154.19</v>
      </c>
      <c r="H32" s="664">
        <v>21154.19</v>
      </c>
      <c r="I32" s="664"/>
      <c r="J32" s="664"/>
      <c r="K32" s="664"/>
      <c r="L32" s="664"/>
      <c r="M32" s="664"/>
    </row>
    <row r="33" spans="1:13" ht="19.5" customHeight="1">
      <c r="A33" s="660"/>
      <c r="B33" s="655"/>
      <c r="C33" s="660">
        <v>4110</v>
      </c>
      <c r="D33" s="689" t="s">
        <v>299</v>
      </c>
      <c r="E33" s="662">
        <v>100</v>
      </c>
      <c r="F33" s="664">
        <v>3171</v>
      </c>
      <c r="G33" s="664">
        <f>I33</f>
        <v>3170.45</v>
      </c>
      <c r="H33" s="664"/>
      <c r="I33" s="664">
        <v>3170.45</v>
      </c>
      <c r="J33" s="664"/>
      <c r="K33" s="664"/>
      <c r="L33" s="664"/>
      <c r="M33" s="664"/>
    </row>
    <row r="34" spans="1:13" ht="19.5" customHeight="1">
      <c r="A34" s="660"/>
      <c r="B34" s="655"/>
      <c r="C34" s="660">
        <v>4120</v>
      </c>
      <c r="D34" s="689" t="s">
        <v>300</v>
      </c>
      <c r="E34" s="662">
        <v>100</v>
      </c>
      <c r="F34" s="664">
        <v>511</v>
      </c>
      <c r="G34" s="664">
        <f>I34</f>
        <v>511.36</v>
      </c>
      <c r="H34" s="664"/>
      <c r="I34" s="664">
        <v>511.36</v>
      </c>
      <c r="J34" s="664"/>
      <c r="K34" s="664"/>
      <c r="L34" s="664"/>
      <c r="M34" s="664"/>
    </row>
    <row r="35" spans="1:13" ht="19.5" customHeight="1">
      <c r="A35" s="660"/>
      <c r="B35" s="655"/>
      <c r="C35" s="660">
        <v>4210</v>
      </c>
      <c r="D35" s="689" t="s">
        <v>377</v>
      </c>
      <c r="E35" s="662">
        <v>100</v>
      </c>
      <c r="F35" s="664">
        <v>127</v>
      </c>
      <c r="G35" s="664">
        <v>127</v>
      </c>
      <c r="H35" s="664"/>
      <c r="I35" s="664"/>
      <c r="J35" s="664"/>
      <c r="K35" s="664"/>
      <c r="L35" s="664"/>
      <c r="M35" s="664"/>
    </row>
    <row r="36" spans="1:13" ht="19.5" customHeight="1">
      <c r="A36" s="660"/>
      <c r="B36" s="655"/>
      <c r="C36" s="660">
        <v>4440</v>
      </c>
      <c r="D36" s="689" t="s">
        <v>314</v>
      </c>
      <c r="E36" s="662">
        <v>100</v>
      </c>
      <c r="F36" s="664">
        <v>1172</v>
      </c>
      <c r="G36" s="664">
        <v>1172</v>
      </c>
      <c r="H36" s="664"/>
      <c r="I36" s="664"/>
      <c r="J36" s="664"/>
      <c r="K36" s="664"/>
      <c r="L36" s="664"/>
      <c r="M36" s="664"/>
    </row>
    <row r="37" spans="1:13" ht="19.5" customHeight="1">
      <c r="A37" s="670"/>
      <c r="B37" s="655">
        <v>80146</v>
      </c>
      <c r="C37" s="655"/>
      <c r="D37" s="687" t="s">
        <v>375</v>
      </c>
      <c r="E37" s="657">
        <f>(G37/F37)*100</f>
        <v>100</v>
      </c>
      <c r="F37" s="659">
        <f>SUM(F38,F39,F40)</f>
        <v>5700</v>
      </c>
      <c r="G37" s="659">
        <f>SUM(G38,G39,G40)</f>
        <v>5700</v>
      </c>
      <c r="H37" s="659"/>
      <c r="I37" s="659"/>
      <c r="J37" s="659"/>
      <c r="K37" s="659"/>
      <c r="L37" s="659"/>
      <c r="M37" s="659"/>
    </row>
    <row r="38" spans="1:13" ht="19.5" customHeight="1">
      <c r="A38" s="671"/>
      <c r="B38" s="660"/>
      <c r="C38" s="660">
        <v>4210</v>
      </c>
      <c r="D38" s="689" t="s">
        <v>377</v>
      </c>
      <c r="E38" s="662">
        <f>(G38/F38)*100</f>
        <v>100</v>
      </c>
      <c r="F38" s="664">
        <v>631</v>
      </c>
      <c r="G38" s="664">
        <v>631</v>
      </c>
      <c r="H38" s="664"/>
      <c r="I38" s="664"/>
      <c r="J38" s="664"/>
      <c r="K38" s="664"/>
      <c r="L38" s="664"/>
      <c r="M38" s="664"/>
    </row>
    <row r="39" spans="1:13" ht="19.5" customHeight="1">
      <c r="A39" s="671"/>
      <c r="B39" s="660"/>
      <c r="C39" s="660">
        <v>4300</v>
      </c>
      <c r="D39" s="689" t="s">
        <v>288</v>
      </c>
      <c r="E39" s="662">
        <f>(G39/F39)*100</f>
        <v>99.99696417729204</v>
      </c>
      <c r="F39" s="664">
        <v>3294</v>
      </c>
      <c r="G39" s="664">
        <v>3293.9</v>
      </c>
      <c r="H39" s="664"/>
      <c r="I39" s="664"/>
      <c r="J39" s="664"/>
      <c r="K39" s="664"/>
      <c r="L39" s="664"/>
      <c r="M39" s="664"/>
    </row>
    <row r="40" spans="1:13" ht="19.5" customHeight="1">
      <c r="A40" s="671"/>
      <c r="B40" s="660"/>
      <c r="C40" s="660">
        <v>4410</v>
      </c>
      <c r="D40" s="689" t="s">
        <v>311</v>
      </c>
      <c r="E40" s="662">
        <f>(G40/F40)*100</f>
        <v>100.0056338028169</v>
      </c>
      <c r="F40" s="664">
        <v>1775</v>
      </c>
      <c r="G40" s="664">
        <v>1775.1</v>
      </c>
      <c r="H40" s="664"/>
      <c r="I40" s="664"/>
      <c r="J40" s="664"/>
      <c r="K40" s="664"/>
      <c r="L40" s="664"/>
      <c r="M40" s="664"/>
    </row>
    <row r="41" spans="1:13" ht="19.5" customHeight="1">
      <c r="A41" s="655"/>
      <c r="B41" s="655">
        <v>80195</v>
      </c>
      <c r="C41" s="655"/>
      <c r="D41" s="687" t="s">
        <v>42</v>
      </c>
      <c r="E41" s="657">
        <f>(G41/F41)*100</f>
        <v>100</v>
      </c>
      <c r="F41" s="659">
        <f>SUM(F42)</f>
        <v>10800</v>
      </c>
      <c r="G41" s="659">
        <f>SUM(G42)</f>
        <v>10800</v>
      </c>
      <c r="H41" s="659"/>
      <c r="I41" s="659"/>
      <c r="J41" s="659"/>
      <c r="K41" s="659"/>
      <c r="L41" s="659"/>
      <c r="M41" s="659"/>
    </row>
    <row r="42" spans="1:13" ht="19.5" customHeight="1">
      <c r="A42" s="671"/>
      <c r="B42" s="671"/>
      <c r="C42" s="660">
        <v>4440</v>
      </c>
      <c r="D42" s="689" t="s">
        <v>314</v>
      </c>
      <c r="E42" s="662">
        <f>(G42/F42)*100</f>
        <v>100</v>
      </c>
      <c r="F42" s="664">
        <v>10800</v>
      </c>
      <c r="G42" s="664">
        <v>10800</v>
      </c>
      <c r="H42" s="664"/>
      <c r="I42" s="664"/>
      <c r="J42" s="664"/>
      <c r="K42" s="664"/>
      <c r="L42" s="664"/>
      <c r="M42" s="664"/>
    </row>
    <row r="43" spans="1:13" ht="19.5" customHeight="1">
      <c r="A43" s="698"/>
      <c r="B43" s="682"/>
      <c r="C43" s="682"/>
      <c r="D43" s="683" t="s">
        <v>253</v>
      </c>
      <c r="E43" s="662">
        <f>(G43/F43)*100</f>
        <v>99.61977186311786</v>
      </c>
      <c r="F43" s="685">
        <f>F44</f>
        <v>2630</v>
      </c>
      <c r="G43" s="685">
        <f>G44</f>
        <v>2620</v>
      </c>
      <c r="H43" s="699"/>
      <c r="I43" s="699"/>
      <c r="J43" s="664"/>
      <c r="K43" s="664"/>
      <c r="L43" s="664"/>
      <c r="M43" s="664"/>
    </row>
    <row r="44" spans="1:13" ht="19.5" customHeight="1">
      <c r="A44" s="671"/>
      <c r="B44" s="655">
        <v>85415</v>
      </c>
      <c r="C44" s="655"/>
      <c r="D44" s="687" t="s">
        <v>179</v>
      </c>
      <c r="E44" s="657">
        <f>(G44/F44)*100</f>
        <v>99.61977186311786</v>
      </c>
      <c r="F44" s="659">
        <f>F45</f>
        <v>2630</v>
      </c>
      <c r="G44" s="659">
        <f>G45</f>
        <v>2620</v>
      </c>
      <c r="H44" s="664"/>
      <c r="I44" s="664"/>
      <c r="J44" s="664"/>
      <c r="K44" s="664"/>
      <c r="L44" s="664"/>
      <c r="M44" s="664"/>
    </row>
    <row r="45" spans="1:13" ht="19.5" customHeight="1">
      <c r="A45" s="671"/>
      <c r="B45" s="671"/>
      <c r="C45" s="660">
        <v>3260</v>
      </c>
      <c r="D45" s="689" t="s">
        <v>412</v>
      </c>
      <c r="E45" s="662">
        <f>(G45/F45)*100</f>
        <v>99.61977186311786</v>
      </c>
      <c r="F45" s="664">
        <v>2630</v>
      </c>
      <c r="G45" s="664">
        <v>2620</v>
      </c>
      <c r="H45" s="664"/>
      <c r="I45" s="664"/>
      <c r="J45" s="664"/>
      <c r="K45" s="664"/>
      <c r="L45" s="664"/>
      <c r="M45" s="664"/>
    </row>
    <row r="46" spans="1:13" ht="18.75" customHeight="1">
      <c r="A46" s="700" t="s">
        <v>205</v>
      </c>
      <c r="B46" s="700"/>
      <c r="C46" s="700"/>
      <c r="D46" s="700"/>
      <c r="E46" s="701">
        <f>(G46/F46)*100</f>
        <v>99.99965917069414</v>
      </c>
      <c r="F46" s="702">
        <f>SUM(F41,F37,F30,F9,F44)</f>
        <v>2934020</v>
      </c>
      <c r="G46" s="702">
        <f>SUM(G41,G37,G30,G9,G44)</f>
        <v>2934010.0000000005</v>
      </c>
      <c r="H46" s="702">
        <f>SUM(H41,H37,H30,H9,H44)</f>
        <v>2055185.8599999999</v>
      </c>
      <c r="I46" s="702">
        <f>SUM(I41,I37,I30,I9,I44)</f>
        <v>367109.74000000005</v>
      </c>
      <c r="J46" s="702"/>
      <c r="K46" s="702"/>
      <c r="L46" s="702"/>
      <c r="M46" s="702"/>
    </row>
    <row r="47" spans="5:13" ht="18" customHeight="1">
      <c r="E47" s="693"/>
      <c r="F47" s="694"/>
      <c r="G47" s="695"/>
      <c r="H47" s="694"/>
      <c r="I47" s="694"/>
      <c r="J47" s="696"/>
      <c r="M47" s="694"/>
    </row>
    <row r="48" spans="5:13" ht="18" customHeight="1">
      <c r="E48" s="694"/>
      <c r="F48" s="694"/>
      <c r="G48" s="695"/>
      <c r="H48" s="694"/>
      <c r="I48" s="694"/>
      <c r="J48" s="696"/>
      <c r="M48" s="694"/>
    </row>
    <row r="49" spans="5:13" ht="18" customHeight="1">
      <c r="E49" s="694"/>
      <c r="F49" s="694"/>
      <c r="G49" s="695"/>
      <c r="H49" s="694"/>
      <c r="I49" s="694"/>
      <c r="J49" s="696"/>
      <c r="L49" s="696"/>
      <c r="M49" s="694"/>
    </row>
    <row r="50" spans="5:13" ht="18" customHeight="1">
      <c r="E50" s="694"/>
      <c r="F50" s="694"/>
      <c r="G50" s="695"/>
      <c r="H50" s="694"/>
      <c r="I50" s="694"/>
      <c r="J50" s="696"/>
      <c r="M50" s="694"/>
    </row>
    <row r="51" spans="5:13" ht="18" customHeight="1">
      <c r="E51" s="694"/>
      <c r="F51" s="694"/>
      <c r="G51" s="695"/>
      <c r="H51" s="694"/>
      <c r="I51" s="694"/>
      <c r="J51" s="696"/>
      <c r="M51" s="694"/>
    </row>
    <row r="52" spans="5:13" ht="18" customHeight="1">
      <c r="E52" s="694"/>
      <c r="F52" s="694"/>
      <c r="G52" s="695"/>
      <c r="H52" s="694"/>
      <c r="I52" s="694"/>
      <c r="J52" s="696"/>
      <c r="M52" s="694"/>
    </row>
    <row r="53" spans="5:13" ht="18" customHeight="1">
      <c r="E53" s="694"/>
      <c r="F53" s="694"/>
      <c r="G53" s="695"/>
      <c r="H53" s="694"/>
      <c r="I53" s="694"/>
      <c r="J53" s="696"/>
      <c r="M53" s="694"/>
    </row>
    <row r="54" spans="5:13" ht="18" customHeight="1">
      <c r="E54" s="694"/>
      <c r="F54" s="694"/>
      <c r="G54" s="695"/>
      <c r="H54" s="694"/>
      <c r="I54" s="694"/>
      <c r="J54" s="696"/>
      <c r="M54" s="694"/>
    </row>
    <row r="55" spans="5:13" ht="18" customHeight="1">
      <c r="E55" s="694"/>
      <c r="F55" s="694"/>
      <c r="G55" s="695"/>
      <c r="H55" s="694"/>
      <c r="I55" s="694"/>
      <c r="J55" s="696"/>
      <c r="M55" s="694"/>
    </row>
    <row r="56" spans="5:13" ht="18" customHeight="1">
      <c r="E56" s="694"/>
      <c r="F56" s="694"/>
      <c r="G56" s="695"/>
      <c r="H56" s="694"/>
      <c r="I56" s="694"/>
      <c r="J56" s="696"/>
      <c r="M56" s="694"/>
    </row>
    <row r="57" spans="5:13" ht="18" customHeight="1">
      <c r="E57" s="694"/>
      <c r="F57" s="694"/>
      <c r="G57" s="695"/>
      <c r="H57" s="694"/>
      <c r="I57" s="694"/>
      <c r="J57" s="696"/>
      <c r="M57" s="694"/>
    </row>
    <row r="58" spans="5:13" ht="18" customHeight="1">
      <c r="E58" s="694"/>
      <c r="F58" s="694"/>
      <c r="G58" s="695"/>
      <c r="H58" s="694"/>
      <c r="I58" s="694"/>
      <c r="J58" s="696"/>
      <c r="M58" s="694"/>
    </row>
    <row r="59" spans="5:13" ht="18" customHeight="1">
      <c r="E59" s="694"/>
      <c r="F59" s="694"/>
      <c r="G59" s="695"/>
      <c r="H59" s="694"/>
      <c r="I59" s="694"/>
      <c r="J59" s="696"/>
      <c r="M59" s="694"/>
    </row>
    <row r="60" spans="5:13" ht="18" customHeight="1">
      <c r="E60" s="694"/>
      <c r="F60" s="694"/>
      <c r="G60" s="695"/>
      <c r="H60" s="694"/>
      <c r="I60" s="694"/>
      <c r="J60" s="696"/>
      <c r="M60" s="694"/>
    </row>
    <row r="61" spans="5:13" ht="18" customHeight="1">
      <c r="E61" s="694"/>
      <c r="F61" s="694"/>
      <c r="G61" s="695"/>
      <c r="H61" s="694"/>
      <c r="I61" s="694"/>
      <c r="J61" s="696"/>
      <c r="M61" s="694"/>
    </row>
    <row r="62" spans="5:13" ht="18" customHeight="1">
      <c r="E62" s="694"/>
      <c r="F62" s="694"/>
      <c r="G62" s="695"/>
      <c r="H62" s="694"/>
      <c r="I62" s="694"/>
      <c r="J62" s="696"/>
      <c r="M62" s="694"/>
    </row>
    <row r="63" spans="5:13" ht="18" customHeight="1">
      <c r="E63" s="694"/>
      <c r="F63" s="694"/>
      <c r="G63" s="695"/>
      <c r="H63" s="694"/>
      <c r="I63" s="694"/>
      <c r="J63" s="696"/>
      <c r="M63" s="694"/>
    </row>
    <row r="64" spans="5:13" ht="18" customHeight="1">
      <c r="E64" s="694"/>
      <c r="F64" s="694"/>
      <c r="G64" s="695"/>
      <c r="H64" s="694"/>
      <c r="I64" s="694"/>
      <c r="J64" s="696"/>
      <c r="M64" s="694"/>
    </row>
    <row r="65" spans="5:13" ht="18" customHeight="1">
      <c r="E65" s="694"/>
      <c r="F65" s="694"/>
      <c r="G65" s="695"/>
      <c r="H65" s="694"/>
      <c r="I65" s="694"/>
      <c r="J65" s="696"/>
      <c r="M65" s="694"/>
    </row>
    <row r="66" spans="5:13" ht="18" customHeight="1">
      <c r="E66" s="694"/>
      <c r="F66" s="694"/>
      <c r="G66" s="695"/>
      <c r="H66" s="694"/>
      <c r="I66" s="694"/>
      <c r="J66" s="696"/>
      <c r="M66" s="694"/>
    </row>
    <row r="67" spans="5:13" ht="18" customHeight="1">
      <c r="E67" s="694"/>
      <c r="F67" s="694"/>
      <c r="G67" s="695"/>
      <c r="H67" s="694"/>
      <c r="I67" s="694"/>
      <c r="J67" s="696"/>
      <c r="M67" s="694"/>
    </row>
    <row r="68" spans="5:13" ht="18" customHeight="1">
      <c r="E68" s="694"/>
      <c r="F68" s="694"/>
      <c r="G68" s="695"/>
      <c r="H68" s="694"/>
      <c r="I68" s="694"/>
      <c r="J68" s="696"/>
      <c r="M68" s="694"/>
    </row>
    <row r="69" spans="5:13" ht="18" customHeight="1">
      <c r="E69" s="694"/>
      <c r="F69" s="694"/>
      <c r="G69" s="695"/>
      <c r="H69" s="694"/>
      <c r="I69" s="694"/>
      <c r="J69" s="696"/>
      <c r="M69" s="694"/>
    </row>
    <row r="70" spans="5:13" ht="18" customHeight="1">
      <c r="E70" s="694"/>
      <c r="F70" s="694"/>
      <c r="G70" s="695"/>
      <c r="H70" s="694"/>
      <c r="I70" s="694"/>
      <c r="J70" s="696"/>
      <c r="M70" s="694"/>
    </row>
    <row r="71" spans="5:13" ht="18" customHeight="1">
      <c r="E71" s="694"/>
      <c r="F71" s="694"/>
      <c r="G71" s="695"/>
      <c r="H71" s="694"/>
      <c r="I71" s="694"/>
      <c r="J71" s="696"/>
      <c r="M71" s="694"/>
    </row>
    <row r="72" spans="5:13" ht="18" customHeight="1">
      <c r="E72" s="694"/>
      <c r="F72" s="694"/>
      <c r="G72" s="695"/>
      <c r="H72" s="694"/>
      <c r="I72" s="694"/>
      <c r="J72" s="696"/>
      <c r="M72" s="694"/>
    </row>
    <row r="73" spans="5:13" ht="18" customHeight="1">
      <c r="E73" s="694"/>
      <c r="F73" s="694"/>
      <c r="G73" s="695"/>
      <c r="H73" s="694"/>
      <c r="I73" s="694"/>
      <c r="J73" s="696"/>
      <c r="M73" s="694"/>
    </row>
    <row r="74" spans="5:13" ht="18" customHeight="1">
      <c r="E74" s="694"/>
      <c r="F74" s="694"/>
      <c r="H74" s="694"/>
      <c r="I74" s="694"/>
      <c r="M74" s="694"/>
    </row>
    <row r="75" spans="5:13" ht="18" customHeight="1">
      <c r="E75" s="694"/>
      <c r="F75" s="694"/>
      <c r="H75" s="694"/>
      <c r="I75" s="694"/>
      <c r="M75" s="694"/>
    </row>
    <row r="76" spans="5:13" ht="18" customHeight="1">
      <c r="E76" s="694"/>
      <c r="F76" s="694"/>
      <c r="H76" s="694"/>
      <c r="I76" s="694"/>
      <c r="M76" s="694"/>
    </row>
    <row r="77" spans="5:13" ht="18" customHeight="1">
      <c r="E77" s="694"/>
      <c r="F77" s="694"/>
      <c r="H77" s="694"/>
      <c r="I77" s="694"/>
      <c r="M77" s="694"/>
    </row>
    <row r="78" spans="5:13" ht="18" customHeight="1">
      <c r="E78" s="694"/>
      <c r="F78" s="694"/>
      <c r="H78" s="694"/>
      <c r="I78" s="694"/>
      <c r="M78" s="694"/>
    </row>
    <row r="79" spans="5:13" ht="18" customHeight="1">
      <c r="E79" s="694"/>
      <c r="F79" s="694"/>
      <c r="H79" s="694"/>
      <c r="I79" s="694"/>
      <c r="M79" s="694"/>
    </row>
    <row r="80" spans="5:13" ht="18" customHeight="1">
      <c r="E80" s="694"/>
      <c r="F80" s="694"/>
      <c r="H80" s="694"/>
      <c r="I80" s="694"/>
      <c r="M80" s="694"/>
    </row>
    <row r="81" spans="5:13" ht="18" customHeight="1">
      <c r="E81" s="694"/>
      <c r="F81" s="694"/>
      <c r="H81" s="694"/>
      <c r="I81" s="694"/>
      <c r="M81" s="694"/>
    </row>
    <row r="82" spans="5:13" ht="18" customHeight="1">
      <c r="E82" s="694"/>
      <c r="F82" s="694"/>
      <c r="I82" s="694"/>
      <c r="M82" s="694"/>
    </row>
    <row r="83" spans="5:13" ht="18" customHeight="1">
      <c r="E83" s="694"/>
      <c r="F83" s="694"/>
      <c r="I83" s="694"/>
      <c r="M83" s="694"/>
    </row>
    <row r="84" spans="5:13" ht="18" customHeight="1">
      <c r="E84" s="694"/>
      <c r="F84" s="694"/>
      <c r="I84" s="694"/>
      <c r="M84" s="694"/>
    </row>
    <row r="85" spans="5:13" ht="18" customHeight="1">
      <c r="E85" s="694"/>
      <c r="F85" s="694"/>
      <c r="I85" s="694"/>
      <c r="M85" s="694"/>
    </row>
    <row r="86" spans="5:13" ht="18" customHeight="1">
      <c r="E86" s="694"/>
      <c r="F86" s="694"/>
      <c r="I86" s="694"/>
      <c r="M86" s="694"/>
    </row>
    <row r="87" spans="5:13" ht="18" customHeight="1">
      <c r="E87" s="694"/>
      <c r="F87" s="694"/>
      <c r="I87" s="694"/>
      <c r="M87" s="694"/>
    </row>
    <row r="88" spans="5:13" ht="18" customHeight="1">
      <c r="E88" s="694"/>
      <c r="F88" s="694"/>
      <c r="I88" s="694"/>
      <c r="M88" s="694"/>
    </row>
    <row r="89" spans="5:13" ht="18" customHeight="1">
      <c r="E89" s="694"/>
      <c r="F89" s="694"/>
      <c r="I89" s="694"/>
      <c r="M89" s="694"/>
    </row>
    <row r="90" spans="5:13" ht="18" customHeight="1">
      <c r="E90" s="694"/>
      <c r="F90" s="694"/>
      <c r="I90" s="694"/>
      <c r="M90" s="694"/>
    </row>
    <row r="91" spans="5:13" ht="18" customHeight="1">
      <c r="E91" s="694"/>
      <c r="F91" s="694"/>
      <c r="I91" s="694"/>
      <c r="M91" s="694"/>
    </row>
    <row r="92" spans="5:13" ht="18" customHeight="1">
      <c r="E92" s="694"/>
      <c r="F92" s="694"/>
      <c r="I92" s="694"/>
      <c r="M92" s="694"/>
    </row>
    <row r="93" spans="5:13" ht="18" customHeight="1">
      <c r="E93" s="694"/>
      <c r="F93" s="694"/>
      <c r="I93" s="694"/>
      <c r="M93" s="694"/>
    </row>
    <row r="94" spans="5:13" ht="18" customHeight="1">
      <c r="E94" s="694"/>
      <c r="F94" s="694"/>
      <c r="I94" s="694"/>
      <c r="M94" s="694"/>
    </row>
    <row r="95" spans="5:13" ht="18" customHeight="1">
      <c r="E95" s="694"/>
      <c r="F95" s="694"/>
      <c r="I95" s="694"/>
      <c r="M95" s="694"/>
    </row>
    <row r="96" spans="5:13" ht="18" customHeight="1">
      <c r="E96" s="694"/>
      <c r="F96" s="694"/>
      <c r="I96" s="694"/>
      <c r="M96" s="694"/>
    </row>
    <row r="97" spans="5:13" ht="18" customHeight="1">
      <c r="E97" s="694"/>
      <c r="F97" s="694"/>
      <c r="I97" s="694"/>
      <c r="M97" s="694"/>
    </row>
    <row r="98" spans="5:13" ht="18" customHeight="1">
      <c r="E98" s="694"/>
      <c r="F98" s="694"/>
      <c r="I98" s="694"/>
      <c r="M98" s="694"/>
    </row>
    <row r="99" spans="5:13" ht="18" customHeight="1">
      <c r="E99" s="694"/>
      <c r="F99" s="694"/>
      <c r="I99" s="694"/>
      <c r="M99" s="694"/>
    </row>
    <row r="100" spans="5:13" ht="18" customHeight="1">
      <c r="E100" s="694"/>
      <c r="F100" s="694"/>
      <c r="I100" s="694"/>
      <c r="M100" s="694"/>
    </row>
    <row r="101" spans="5:13" ht="18" customHeight="1">
      <c r="E101" s="694"/>
      <c r="F101" s="694"/>
      <c r="I101" s="694"/>
      <c r="M101" s="694"/>
    </row>
    <row r="102" spans="5:13" ht="18" customHeight="1">
      <c r="E102" s="694"/>
      <c r="F102" s="694"/>
      <c r="I102" s="694"/>
      <c r="M102" s="694"/>
    </row>
    <row r="103" spans="5:13" ht="18" customHeight="1">
      <c r="E103" s="694"/>
      <c r="F103" s="694"/>
      <c r="I103" s="694"/>
      <c r="M103" s="694"/>
    </row>
    <row r="104" spans="5:13" ht="18" customHeight="1">
      <c r="E104" s="694"/>
      <c r="F104" s="694"/>
      <c r="I104" s="694"/>
      <c r="M104" s="694"/>
    </row>
    <row r="105" spans="5:13" ht="18" customHeight="1">
      <c r="E105" s="694"/>
      <c r="F105" s="694"/>
      <c r="I105" s="694"/>
      <c r="M105" s="694"/>
    </row>
    <row r="106" spans="5:13" ht="18" customHeight="1">
      <c r="E106" s="694"/>
      <c r="F106" s="694"/>
      <c r="I106" s="694"/>
      <c r="M106" s="694"/>
    </row>
    <row r="107" spans="5:13" ht="18" customHeight="1">
      <c r="E107" s="694"/>
      <c r="F107" s="694"/>
      <c r="I107" s="694"/>
      <c r="M107" s="694"/>
    </row>
    <row r="108" spans="5:13" ht="18" customHeight="1">
      <c r="E108" s="694"/>
      <c r="F108" s="694"/>
      <c r="I108" s="694"/>
      <c r="M108" s="694"/>
    </row>
    <row r="109" spans="5:13" ht="18" customHeight="1">
      <c r="E109" s="694"/>
      <c r="F109" s="694"/>
      <c r="I109" s="694"/>
      <c r="M109" s="694"/>
    </row>
    <row r="110" spans="5:13" ht="18" customHeight="1">
      <c r="E110" s="694"/>
      <c r="F110" s="694"/>
      <c r="I110" s="694"/>
      <c r="M110" s="694"/>
    </row>
    <row r="111" spans="5:13" ht="18" customHeight="1">
      <c r="E111" s="694"/>
      <c r="F111" s="694"/>
      <c r="I111" s="694"/>
      <c r="M111" s="694"/>
    </row>
    <row r="112" spans="5:13" ht="18" customHeight="1">
      <c r="E112" s="694"/>
      <c r="F112" s="694"/>
      <c r="I112" s="694"/>
      <c r="M112" s="694"/>
    </row>
    <row r="113" spans="5:13" ht="18" customHeight="1">
      <c r="E113" s="694"/>
      <c r="F113" s="694"/>
      <c r="I113" s="694"/>
      <c r="M113" s="694"/>
    </row>
    <row r="114" spans="5:13" ht="18" customHeight="1">
      <c r="E114" s="694"/>
      <c r="F114" s="694"/>
      <c r="I114" s="694"/>
      <c r="M114" s="694"/>
    </row>
    <row r="115" spans="5:13" ht="18" customHeight="1">
      <c r="E115" s="694"/>
      <c r="F115" s="694"/>
      <c r="I115" s="694"/>
      <c r="M115" s="694"/>
    </row>
    <row r="116" spans="5:13" ht="18" customHeight="1">
      <c r="E116" s="694"/>
      <c r="F116" s="694"/>
      <c r="I116" s="694"/>
      <c r="M116" s="694"/>
    </row>
    <row r="117" spans="5:13" ht="18" customHeight="1">
      <c r="E117" s="694"/>
      <c r="F117" s="694"/>
      <c r="I117" s="694"/>
      <c r="M117" s="694"/>
    </row>
    <row r="118" spans="5:13" ht="18" customHeight="1">
      <c r="E118" s="694"/>
      <c r="F118" s="694"/>
      <c r="I118" s="694"/>
      <c r="M118" s="694"/>
    </row>
    <row r="119" spans="5:13" ht="18" customHeight="1">
      <c r="E119" s="694"/>
      <c r="F119" s="694"/>
      <c r="I119" s="694"/>
      <c r="M119" s="694"/>
    </row>
    <row r="120" spans="5:13" ht="18" customHeight="1">
      <c r="E120" s="694"/>
      <c r="F120" s="694"/>
      <c r="I120" s="694"/>
      <c r="M120" s="694"/>
    </row>
    <row r="121" spans="5:13" ht="18" customHeight="1">
      <c r="E121" s="694"/>
      <c r="F121" s="694"/>
      <c r="I121" s="694"/>
      <c r="M121" s="694"/>
    </row>
    <row r="122" spans="5:13" ht="18" customHeight="1">
      <c r="E122" s="694"/>
      <c r="F122" s="694"/>
      <c r="I122" s="694"/>
      <c r="M122" s="694"/>
    </row>
    <row r="123" spans="5:13" ht="18" customHeight="1">
      <c r="E123" s="694"/>
      <c r="F123" s="694"/>
      <c r="I123" s="694"/>
      <c r="M123" s="694"/>
    </row>
    <row r="124" spans="5:13" ht="18" customHeight="1">
      <c r="E124" s="694"/>
      <c r="F124" s="694"/>
      <c r="I124" s="694"/>
      <c r="M124" s="694"/>
    </row>
    <row r="125" spans="5:13" ht="18" customHeight="1">
      <c r="E125" s="694"/>
      <c r="F125" s="694"/>
      <c r="I125" s="694"/>
      <c r="M125" s="694"/>
    </row>
    <row r="126" spans="5:13" ht="18" customHeight="1">
      <c r="E126" s="694"/>
      <c r="F126" s="694"/>
      <c r="I126" s="694"/>
      <c r="M126" s="694"/>
    </row>
    <row r="127" spans="5:13" ht="18" customHeight="1">
      <c r="E127" s="694"/>
      <c r="F127" s="694"/>
      <c r="I127" s="694"/>
      <c r="M127" s="694"/>
    </row>
    <row r="128" spans="5:13" ht="18" customHeight="1">
      <c r="E128" s="694"/>
      <c r="F128" s="694"/>
      <c r="I128" s="694"/>
      <c r="M128" s="694"/>
    </row>
    <row r="129" spans="5:13" ht="18" customHeight="1">
      <c r="E129" s="694"/>
      <c r="F129" s="694"/>
      <c r="I129" s="694"/>
      <c r="M129" s="694"/>
    </row>
    <row r="130" spans="5:13" ht="18" customHeight="1">
      <c r="E130" s="694"/>
      <c r="F130" s="694"/>
      <c r="I130" s="694"/>
      <c r="M130" s="694"/>
    </row>
    <row r="131" spans="5:13" ht="18" customHeight="1">
      <c r="E131" s="694"/>
      <c r="F131" s="694"/>
      <c r="I131" s="694"/>
      <c r="M131" s="694"/>
    </row>
    <row r="132" spans="5:13" ht="18" customHeight="1">
      <c r="E132" s="694"/>
      <c r="F132" s="694"/>
      <c r="I132" s="694"/>
      <c r="M132" s="694"/>
    </row>
    <row r="133" spans="5:13" ht="18" customHeight="1">
      <c r="E133" s="694"/>
      <c r="F133" s="694"/>
      <c r="I133" s="694"/>
      <c r="M133" s="694"/>
    </row>
    <row r="134" spans="5:13" ht="18" customHeight="1">
      <c r="E134" s="694"/>
      <c r="F134" s="694"/>
      <c r="I134" s="694"/>
      <c r="M134" s="694"/>
    </row>
    <row r="135" spans="5:13" ht="18" customHeight="1">
      <c r="E135" s="694"/>
      <c r="F135" s="694"/>
      <c r="I135" s="694"/>
      <c r="M135" s="694"/>
    </row>
    <row r="136" spans="5:13" ht="18" customHeight="1">
      <c r="E136" s="694"/>
      <c r="F136" s="694"/>
      <c r="I136" s="694"/>
      <c r="M136" s="694"/>
    </row>
    <row r="137" spans="5:13" ht="18" customHeight="1">
      <c r="E137" s="694"/>
      <c r="F137" s="694"/>
      <c r="I137" s="694"/>
      <c r="M137" s="694"/>
    </row>
    <row r="138" spans="5:13" ht="18" customHeight="1">
      <c r="E138" s="694"/>
      <c r="F138" s="694"/>
      <c r="I138" s="694"/>
      <c r="M138" s="694"/>
    </row>
    <row r="139" spans="5:13" ht="18" customHeight="1">
      <c r="E139" s="694"/>
      <c r="F139" s="694"/>
      <c r="I139" s="694"/>
      <c r="M139" s="694"/>
    </row>
    <row r="140" spans="5:13" ht="18" customHeight="1">
      <c r="E140" s="694"/>
      <c r="F140" s="694"/>
      <c r="I140" s="694"/>
      <c r="M140" s="694"/>
    </row>
    <row r="141" spans="5:13" ht="18" customHeight="1">
      <c r="E141" s="694"/>
      <c r="F141" s="694"/>
      <c r="I141" s="694"/>
      <c r="M141" s="694"/>
    </row>
    <row r="142" spans="5:13" ht="18" customHeight="1">
      <c r="E142" s="694"/>
      <c r="F142" s="694"/>
      <c r="I142" s="694"/>
      <c r="M142" s="694"/>
    </row>
    <row r="143" spans="5:13" ht="18" customHeight="1">
      <c r="E143" s="694"/>
      <c r="F143" s="694"/>
      <c r="I143" s="694"/>
      <c r="M143" s="694"/>
    </row>
    <row r="144" spans="5:13" ht="18" customHeight="1">
      <c r="E144" s="694"/>
      <c r="F144" s="694"/>
      <c r="I144" s="694"/>
      <c r="M144" s="694"/>
    </row>
    <row r="145" spans="5:13" ht="18" customHeight="1">
      <c r="E145" s="694"/>
      <c r="F145" s="694"/>
      <c r="I145" s="694"/>
      <c r="M145" s="694"/>
    </row>
    <row r="146" spans="5:13" ht="18" customHeight="1">
      <c r="E146" s="694"/>
      <c r="F146" s="694"/>
      <c r="I146" s="694"/>
      <c r="M146" s="694"/>
    </row>
    <row r="147" spans="5:13" ht="18" customHeight="1">
      <c r="E147" s="694"/>
      <c r="F147" s="694"/>
      <c r="I147" s="694"/>
      <c r="M147" s="694"/>
    </row>
    <row r="148" spans="5:13" ht="18" customHeight="1">
      <c r="E148" s="694"/>
      <c r="F148" s="694"/>
      <c r="I148" s="694"/>
      <c r="M148" s="694"/>
    </row>
    <row r="149" spans="5:13" ht="18" customHeight="1">
      <c r="E149" s="694"/>
      <c r="F149" s="694"/>
      <c r="I149" s="694"/>
      <c r="M149" s="694"/>
    </row>
    <row r="150" spans="5:13" ht="18" customHeight="1">
      <c r="E150" s="694"/>
      <c r="F150" s="694"/>
      <c r="I150" s="694"/>
      <c r="M150" s="694"/>
    </row>
    <row r="151" spans="5:13" ht="18" customHeight="1">
      <c r="E151" s="694"/>
      <c r="F151" s="694"/>
      <c r="I151" s="694"/>
      <c r="M151" s="694"/>
    </row>
    <row r="152" spans="5:13" ht="18" customHeight="1">
      <c r="E152" s="694"/>
      <c r="F152" s="694"/>
      <c r="I152" s="694"/>
      <c r="M152" s="694"/>
    </row>
    <row r="153" spans="5:13" ht="18" customHeight="1">
      <c r="E153" s="694"/>
      <c r="F153" s="694"/>
      <c r="I153" s="694"/>
      <c r="M153" s="694"/>
    </row>
    <row r="154" spans="5:13" ht="18" customHeight="1">
      <c r="E154" s="694"/>
      <c r="F154" s="694"/>
      <c r="I154" s="694"/>
      <c r="M154" s="694"/>
    </row>
    <row r="155" spans="5:13" ht="18" customHeight="1">
      <c r="E155" s="694"/>
      <c r="F155" s="694"/>
      <c r="I155" s="694"/>
      <c r="M155" s="694"/>
    </row>
    <row r="156" spans="5:13" ht="18" customHeight="1">
      <c r="E156" s="694"/>
      <c r="F156" s="694"/>
      <c r="I156" s="694"/>
      <c r="M156" s="694"/>
    </row>
    <row r="157" spans="5:13" ht="18" customHeight="1">
      <c r="E157" s="694"/>
      <c r="F157" s="694"/>
      <c r="I157" s="694"/>
      <c r="M157" s="694"/>
    </row>
    <row r="158" spans="5:13" ht="18" customHeight="1">
      <c r="E158" s="694"/>
      <c r="F158" s="694"/>
      <c r="I158" s="694"/>
      <c r="M158" s="694"/>
    </row>
    <row r="159" spans="5:13" ht="18" customHeight="1">
      <c r="E159" s="694"/>
      <c r="F159" s="694"/>
      <c r="I159" s="694"/>
      <c r="M159" s="694"/>
    </row>
    <row r="160" spans="5:13" ht="18" customHeight="1">
      <c r="E160" s="694"/>
      <c r="F160" s="694"/>
      <c r="I160" s="694"/>
      <c r="M160" s="694"/>
    </row>
    <row r="161" spans="5:13" ht="18" customHeight="1">
      <c r="E161" s="694"/>
      <c r="F161" s="694"/>
      <c r="I161" s="694"/>
      <c r="M161" s="694"/>
    </row>
    <row r="162" spans="5:13" ht="18" customHeight="1">
      <c r="E162" s="694"/>
      <c r="F162" s="694"/>
      <c r="I162" s="694"/>
      <c r="M162" s="694"/>
    </row>
    <row r="163" spans="5:13" ht="18" customHeight="1">
      <c r="E163" s="694"/>
      <c r="F163" s="694"/>
      <c r="I163" s="694"/>
      <c r="M163" s="694"/>
    </row>
    <row r="164" spans="5:13" ht="18" customHeight="1">
      <c r="E164" s="694"/>
      <c r="F164" s="694"/>
      <c r="I164" s="694"/>
      <c r="M164" s="694"/>
    </row>
    <row r="165" spans="5:13" ht="18" customHeight="1">
      <c r="E165" s="694"/>
      <c r="F165" s="694"/>
      <c r="I165" s="694"/>
      <c r="M165" s="694"/>
    </row>
    <row r="166" spans="5:13" ht="18" customHeight="1">
      <c r="E166" s="694"/>
      <c r="F166" s="694"/>
      <c r="I166" s="694"/>
      <c r="M166" s="694"/>
    </row>
    <row r="167" spans="5:13" ht="18" customHeight="1">
      <c r="E167" s="694"/>
      <c r="F167" s="694"/>
      <c r="I167" s="694"/>
      <c r="M167" s="694"/>
    </row>
    <row r="168" spans="5:13" ht="18" customHeight="1">
      <c r="E168" s="694"/>
      <c r="F168" s="694"/>
      <c r="I168" s="694"/>
      <c r="M168" s="694"/>
    </row>
    <row r="169" spans="5:13" ht="18" customHeight="1">
      <c r="E169" s="694"/>
      <c r="F169" s="694"/>
      <c r="I169" s="694"/>
      <c r="M169" s="694"/>
    </row>
    <row r="170" spans="5:13" ht="18" customHeight="1">
      <c r="E170" s="694"/>
      <c r="F170" s="694"/>
      <c r="I170" s="694"/>
      <c r="M170" s="694"/>
    </row>
    <row r="171" spans="5:13" ht="18" customHeight="1">
      <c r="E171" s="694"/>
      <c r="F171" s="694"/>
      <c r="I171" s="694"/>
      <c r="M171" s="694"/>
    </row>
    <row r="172" spans="5:13" ht="18" customHeight="1">
      <c r="E172" s="694"/>
      <c r="F172" s="694"/>
      <c r="I172" s="694"/>
      <c r="M172" s="694"/>
    </row>
    <row r="173" spans="5:13" ht="18" customHeight="1">
      <c r="E173" s="694"/>
      <c r="F173" s="694"/>
      <c r="I173" s="694"/>
      <c r="M173" s="694"/>
    </row>
    <row r="174" spans="5:13" ht="18" customHeight="1">
      <c r="E174" s="694"/>
      <c r="F174" s="694"/>
      <c r="I174" s="694"/>
      <c r="M174" s="694"/>
    </row>
  </sheetData>
  <mergeCells count="13">
    <mergeCell ref="G1:M1"/>
    <mergeCell ref="A2:M2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46:D46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53"/>
  <headerFooter alignWithMargins="0">
    <oddHeader>&amp;R&amp;"Times New Roman,Normalny"&amp;12Zał Nr 14 do Sprawozdania Burmistrza z wykonania budżetu za 2009 roku</oddHeader>
    <oddFooter>&amp;C&amp;"Times New Roman,Normalny"&amp;12Strona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E190"/>
  <sheetViews>
    <sheetView showGridLines="0" defaultGridColor="0" view="pageBreakPreview" zoomScale="80" zoomScaleSheetLayoutView="80" colorId="15" workbookViewId="0" topLeftCell="A1">
      <selection activeCell="E89" sqref="E89"/>
    </sheetView>
  </sheetViews>
  <sheetFormatPr defaultColWidth="9.00390625" defaultRowHeight="12.75"/>
  <cols>
    <col min="1" max="1" width="7.125" style="582" customWidth="1"/>
    <col min="2" max="2" width="9.75390625" style="582" customWidth="1"/>
    <col min="3" max="3" width="8.75390625" style="583" customWidth="1"/>
    <col min="4" max="4" width="78.25390625" style="584" customWidth="1"/>
    <col min="5" max="5" width="12.75390625" style="583" customWidth="1"/>
    <col min="6" max="7" width="16.625" style="583" customWidth="1"/>
    <col min="8" max="8" width="14.50390625" style="583" customWidth="1"/>
    <col min="9" max="9" width="13.75390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16384" width="9.00390625" style="583" customWidth="1"/>
  </cols>
  <sheetData>
    <row r="1" spans="6:13" ht="15">
      <c r="F1" s="703"/>
      <c r="G1" s="703"/>
      <c r="H1" s="703"/>
      <c r="I1" s="703"/>
      <c r="J1" s="703"/>
      <c r="K1" s="703"/>
      <c r="L1" s="703"/>
      <c r="M1" s="703"/>
    </row>
    <row r="2" spans="1:13" s="588" customFormat="1" ht="19.5" customHeight="1">
      <c r="A2" s="653" t="s">
        <v>447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3" s="588" customFormat="1" ht="19.5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3" ht="18" customHeight="1">
      <c r="A4" s="654" t="s">
        <v>233</v>
      </c>
      <c r="B4" s="654"/>
      <c r="C4" s="654"/>
      <c r="D4" s="654"/>
      <c r="E4" s="590"/>
      <c r="M4" s="591" t="s">
        <v>1</v>
      </c>
    </row>
    <row r="5" spans="1:13" s="596" customFormat="1" ht="15.75" customHeight="1">
      <c r="A5" s="50" t="s">
        <v>2</v>
      </c>
      <c r="B5" s="50" t="s">
        <v>34</v>
      </c>
      <c r="C5" s="51" t="s">
        <v>35</v>
      </c>
      <c r="D5" s="592" t="s">
        <v>262</v>
      </c>
      <c r="E5" s="52" t="s">
        <v>6</v>
      </c>
      <c r="F5" s="593" t="s">
        <v>450</v>
      </c>
      <c r="G5" s="594" t="s">
        <v>264</v>
      </c>
      <c r="H5" s="594"/>
      <c r="I5" s="594"/>
      <c r="J5" s="594"/>
      <c r="K5" s="594"/>
      <c r="L5" s="594"/>
      <c r="M5" s="595"/>
    </row>
    <row r="6" spans="1:13" s="596" customFormat="1" ht="15.75" customHeight="1">
      <c r="A6" s="50"/>
      <c r="B6" s="50"/>
      <c r="C6" s="51"/>
      <c r="D6" s="592"/>
      <c r="E6" s="52"/>
      <c r="F6" s="593"/>
      <c r="G6" s="595" t="s">
        <v>265</v>
      </c>
      <c r="H6" s="593" t="s">
        <v>266</v>
      </c>
      <c r="I6" s="593"/>
      <c r="J6" s="593"/>
      <c r="K6" s="593"/>
      <c r="L6" s="593"/>
      <c r="M6" s="593" t="s">
        <v>267</v>
      </c>
    </row>
    <row r="7" spans="1:13" s="597" customFormat="1" ht="51.75">
      <c r="A7" s="50"/>
      <c r="B7" s="50"/>
      <c r="C7" s="51"/>
      <c r="D7" s="592"/>
      <c r="E7" s="52"/>
      <c r="F7" s="593"/>
      <c r="G7" s="595"/>
      <c r="H7" s="593" t="s">
        <v>268</v>
      </c>
      <c r="I7" s="593" t="s">
        <v>269</v>
      </c>
      <c r="J7" s="593" t="s">
        <v>270</v>
      </c>
      <c r="K7" s="51" t="s">
        <v>271</v>
      </c>
      <c r="L7" s="51" t="s">
        <v>272</v>
      </c>
      <c r="M7" s="593"/>
    </row>
    <row r="8" spans="1:13" s="603" customFormat="1" ht="15">
      <c r="A8" s="598">
        <v>1</v>
      </c>
      <c r="B8" s="598">
        <v>2</v>
      </c>
      <c r="C8" s="599">
        <v>3</v>
      </c>
      <c r="D8" s="56">
        <v>4</v>
      </c>
      <c r="E8" s="57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56">
        <v>11</v>
      </c>
      <c r="L8" s="56">
        <v>12</v>
      </c>
      <c r="M8" s="602">
        <v>13</v>
      </c>
    </row>
    <row r="9" spans="1:13" ht="17.25">
      <c r="A9" s="610">
        <v>801</v>
      </c>
      <c r="B9" s="610">
        <v>80101</v>
      </c>
      <c r="C9" s="610"/>
      <c r="D9" s="704" t="s">
        <v>147</v>
      </c>
      <c r="E9" s="705">
        <f>(G9/F9)*100</f>
        <v>100</v>
      </c>
      <c r="F9" s="614">
        <f>SUM(F10:F28)</f>
        <v>884089</v>
      </c>
      <c r="G9" s="614">
        <f>SUM(G10:G28)</f>
        <v>884089</v>
      </c>
      <c r="H9" s="614">
        <f>SUM(H10:H28)</f>
        <v>537940</v>
      </c>
      <c r="I9" s="614">
        <f>SUM(I10:I28)</f>
        <v>97310</v>
      </c>
      <c r="J9" s="614"/>
      <c r="K9" s="614"/>
      <c r="L9" s="614"/>
      <c r="M9" s="615"/>
    </row>
    <row r="10" spans="1:13" ht="17.25">
      <c r="A10" s="616"/>
      <c r="B10" s="616"/>
      <c r="C10" s="616">
        <v>3020</v>
      </c>
      <c r="D10" s="22" t="s">
        <v>347</v>
      </c>
      <c r="E10" s="706">
        <f>(G10/F10)*100</f>
        <v>100</v>
      </c>
      <c r="F10" s="620">
        <v>33000</v>
      </c>
      <c r="G10" s="620">
        <v>33000</v>
      </c>
      <c r="H10" s="620"/>
      <c r="I10" s="620"/>
      <c r="J10" s="620"/>
      <c r="K10" s="620"/>
      <c r="L10" s="620"/>
      <c r="M10" s="707"/>
    </row>
    <row r="11" spans="1:13" ht="17.25">
      <c r="A11" s="610"/>
      <c r="B11" s="616"/>
      <c r="C11" s="616">
        <v>4010</v>
      </c>
      <c r="D11" s="22" t="s">
        <v>350</v>
      </c>
      <c r="E11" s="706">
        <f>(G11/F11)*100</f>
        <v>100</v>
      </c>
      <c r="F11" s="620">
        <v>503900</v>
      </c>
      <c r="G11" s="620">
        <f>H11</f>
        <v>503900</v>
      </c>
      <c r="H11" s="620">
        <v>503900</v>
      </c>
      <c r="I11" s="620"/>
      <c r="J11" s="620"/>
      <c r="K11" s="620"/>
      <c r="L11" s="620"/>
      <c r="M11" s="707"/>
    </row>
    <row r="12" spans="1:13" ht="17.25">
      <c r="A12" s="610"/>
      <c r="B12" s="616"/>
      <c r="C12" s="616">
        <v>4040</v>
      </c>
      <c r="D12" s="22" t="s">
        <v>298</v>
      </c>
      <c r="E12" s="706">
        <f>(G12/F12)*100</f>
        <v>100</v>
      </c>
      <c r="F12" s="620">
        <v>34040</v>
      </c>
      <c r="G12" s="620">
        <f>H12</f>
        <v>34040</v>
      </c>
      <c r="H12" s="620">
        <v>34040</v>
      </c>
      <c r="I12" s="620"/>
      <c r="J12" s="620"/>
      <c r="K12" s="620"/>
      <c r="L12" s="620"/>
      <c r="M12" s="707"/>
    </row>
    <row r="13" spans="1:13" ht="17.25">
      <c r="A13" s="610"/>
      <c r="B13" s="616"/>
      <c r="C13" s="616">
        <v>4110</v>
      </c>
      <c r="D13" s="22" t="s">
        <v>299</v>
      </c>
      <c r="E13" s="706">
        <f>(G13/F13)*100</f>
        <v>100</v>
      </c>
      <c r="F13" s="620">
        <v>83830</v>
      </c>
      <c r="G13" s="620">
        <f>I13</f>
        <v>83830</v>
      </c>
      <c r="H13" s="620"/>
      <c r="I13" s="620">
        <v>83830</v>
      </c>
      <c r="J13" s="620"/>
      <c r="K13" s="620"/>
      <c r="L13" s="620"/>
      <c r="M13" s="707"/>
    </row>
    <row r="14" spans="1:13" ht="17.25">
      <c r="A14" s="610"/>
      <c r="B14" s="616"/>
      <c r="C14" s="616">
        <v>4120</v>
      </c>
      <c r="D14" s="22" t="s">
        <v>300</v>
      </c>
      <c r="E14" s="706">
        <f>(G14/F14)*100</f>
        <v>100</v>
      </c>
      <c r="F14" s="620">
        <v>13480</v>
      </c>
      <c r="G14" s="620">
        <f>I14</f>
        <v>13480</v>
      </c>
      <c r="H14" s="620"/>
      <c r="I14" s="620">
        <v>13480</v>
      </c>
      <c r="J14" s="620"/>
      <c r="K14" s="620"/>
      <c r="L14" s="620"/>
      <c r="M14" s="707"/>
    </row>
    <row r="15" spans="1:13" ht="17.25">
      <c r="A15" s="610"/>
      <c r="B15" s="616"/>
      <c r="C15" s="616">
        <v>4210</v>
      </c>
      <c r="D15" s="22" t="s">
        <v>284</v>
      </c>
      <c r="E15" s="706">
        <f>(G15/F15)*100</f>
        <v>100</v>
      </c>
      <c r="F15" s="620">
        <v>38585</v>
      </c>
      <c r="G15" s="620">
        <v>38585</v>
      </c>
      <c r="H15" s="620"/>
      <c r="I15" s="620"/>
      <c r="J15" s="620"/>
      <c r="K15" s="620"/>
      <c r="L15" s="620"/>
      <c r="M15" s="707"/>
    </row>
    <row r="16" spans="1:13" ht="17.25">
      <c r="A16" s="616"/>
      <c r="B16" s="616"/>
      <c r="C16" s="616">
        <v>4240</v>
      </c>
      <c r="D16" s="22" t="s">
        <v>351</v>
      </c>
      <c r="E16" s="706">
        <f>(G16/F16)*100</f>
        <v>100</v>
      </c>
      <c r="F16" s="620">
        <v>9393</v>
      </c>
      <c r="G16" s="620">
        <v>9393</v>
      </c>
      <c r="H16" s="620"/>
      <c r="I16" s="620"/>
      <c r="J16" s="620"/>
      <c r="K16" s="620"/>
      <c r="L16" s="620"/>
      <c r="M16" s="707"/>
    </row>
    <row r="17" spans="1:13" ht="17.25">
      <c r="A17" s="616"/>
      <c r="B17" s="616"/>
      <c r="C17" s="616">
        <v>4260</v>
      </c>
      <c r="D17" s="22" t="s">
        <v>352</v>
      </c>
      <c r="E17" s="706">
        <f>(G17/F17)*100</f>
        <v>100</v>
      </c>
      <c r="F17" s="620">
        <v>64945</v>
      </c>
      <c r="G17" s="620">
        <v>64945</v>
      </c>
      <c r="H17" s="620"/>
      <c r="I17" s="620"/>
      <c r="J17" s="620"/>
      <c r="K17" s="620"/>
      <c r="L17" s="620"/>
      <c r="M17" s="707"/>
    </row>
    <row r="18" spans="1:13" ht="17.25">
      <c r="A18" s="616"/>
      <c r="B18" s="616"/>
      <c r="C18" s="616">
        <v>4270</v>
      </c>
      <c r="D18" s="22" t="s">
        <v>287</v>
      </c>
      <c r="E18" s="706">
        <f>(G18/F18)*100</f>
        <v>100</v>
      </c>
      <c r="F18" s="620">
        <v>52183</v>
      </c>
      <c r="G18" s="620">
        <v>52183</v>
      </c>
      <c r="H18" s="620"/>
      <c r="I18" s="620"/>
      <c r="J18" s="620"/>
      <c r="K18" s="620"/>
      <c r="L18" s="620"/>
      <c r="M18" s="707"/>
    </row>
    <row r="19" spans="1:13" ht="17.25">
      <c r="A19" s="616"/>
      <c r="B19" s="616"/>
      <c r="C19" s="616">
        <v>4280</v>
      </c>
      <c r="D19" s="22" t="s">
        <v>353</v>
      </c>
      <c r="E19" s="706">
        <f>(G19/F19)*100</f>
        <v>100</v>
      </c>
      <c r="F19" s="620">
        <v>653</v>
      </c>
      <c r="G19" s="620">
        <v>653</v>
      </c>
      <c r="H19" s="622"/>
      <c r="I19" s="622"/>
      <c r="J19" s="622"/>
      <c r="K19" s="622"/>
      <c r="L19" s="622"/>
      <c r="M19" s="623"/>
    </row>
    <row r="20" spans="1:13" ht="17.25">
      <c r="A20" s="616"/>
      <c r="B20" s="616"/>
      <c r="C20" s="616">
        <v>4300</v>
      </c>
      <c r="D20" s="22" t="s">
        <v>278</v>
      </c>
      <c r="E20" s="706">
        <f>(G20/F20)*100</f>
        <v>100</v>
      </c>
      <c r="F20" s="620">
        <v>11401</v>
      </c>
      <c r="G20" s="620">
        <v>11401</v>
      </c>
      <c r="H20" s="620"/>
      <c r="I20" s="620"/>
      <c r="J20" s="620"/>
      <c r="K20" s="620"/>
      <c r="L20" s="620"/>
      <c r="M20" s="707"/>
    </row>
    <row r="21" spans="1:13" ht="17.25">
      <c r="A21" s="616"/>
      <c r="B21" s="616"/>
      <c r="C21" s="616">
        <v>4350</v>
      </c>
      <c r="D21" s="22" t="s">
        <v>306</v>
      </c>
      <c r="E21" s="706">
        <f>(G21/F21)*100</f>
        <v>100</v>
      </c>
      <c r="F21" s="620">
        <v>348</v>
      </c>
      <c r="G21" s="620">
        <v>348</v>
      </c>
      <c r="H21" s="622"/>
      <c r="I21" s="622"/>
      <c r="J21" s="622"/>
      <c r="K21" s="622"/>
      <c r="L21" s="622"/>
      <c r="M21" s="623"/>
    </row>
    <row r="22" spans="1:13" ht="17.25">
      <c r="A22" s="616"/>
      <c r="B22" s="616"/>
      <c r="C22" s="616">
        <v>4370</v>
      </c>
      <c r="D22" s="22" t="s">
        <v>354</v>
      </c>
      <c r="E22" s="706">
        <f>(G22/F22)*100</f>
        <v>100</v>
      </c>
      <c r="F22" s="620">
        <v>1700</v>
      </c>
      <c r="G22" s="620">
        <v>1700</v>
      </c>
      <c r="H22" s="620"/>
      <c r="I22" s="620"/>
      <c r="J22" s="620"/>
      <c r="K22" s="620"/>
      <c r="L22" s="620"/>
      <c r="M22" s="707"/>
    </row>
    <row r="23" spans="1:13" ht="17.25">
      <c r="A23" s="616"/>
      <c r="B23" s="616"/>
      <c r="C23" s="616">
        <v>4410</v>
      </c>
      <c r="D23" s="22" t="s">
        <v>311</v>
      </c>
      <c r="E23" s="706">
        <f>(G23/F23)*100</f>
        <v>100</v>
      </c>
      <c r="F23" s="620">
        <v>346</v>
      </c>
      <c r="G23" s="620">
        <v>346</v>
      </c>
      <c r="H23" s="620"/>
      <c r="I23" s="620"/>
      <c r="J23" s="620"/>
      <c r="K23" s="620"/>
      <c r="L23" s="620"/>
      <c r="M23" s="707"/>
    </row>
    <row r="24" spans="1:13" ht="17.25">
      <c r="A24" s="708"/>
      <c r="B24" s="708"/>
      <c r="C24" s="708">
        <v>4430</v>
      </c>
      <c r="D24" s="709" t="s">
        <v>355</v>
      </c>
      <c r="E24" s="706">
        <f>(G24/F24)*100</f>
        <v>100</v>
      </c>
      <c r="F24" s="710">
        <v>2393</v>
      </c>
      <c r="G24" s="710">
        <v>2393</v>
      </c>
      <c r="H24" s="710"/>
      <c r="I24" s="710"/>
      <c r="J24" s="710"/>
      <c r="K24" s="710"/>
      <c r="L24" s="710"/>
      <c r="M24" s="711"/>
    </row>
    <row r="25" spans="1:13" ht="17.25">
      <c r="A25" s="616"/>
      <c r="B25" s="616"/>
      <c r="C25" s="616">
        <v>4440</v>
      </c>
      <c r="D25" s="22" t="s">
        <v>314</v>
      </c>
      <c r="E25" s="706">
        <f>(G25/F25)*100</f>
        <v>100</v>
      </c>
      <c r="F25" s="620">
        <v>31185</v>
      </c>
      <c r="G25" s="620">
        <v>31185</v>
      </c>
      <c r="H25" s="620"/>
      <c r="I25" s="620"/>
      <c r="J25" s="620"/>
      <c r="K25" s="620"/>
      <c r="L25" s="620"/>
      <c r="M25" s="707"/>
    </row>
    <row r="26" spans="1:13" ht="17.25">
      <c r="A26" s="616"/>
      <c r="B26" s="616"/>
      <c r="C26" s="616">
        <v>4700</v>
      </c>
      <c r="D26" s="22" t="s">
        <v>316</v>
      </c>
      <c r="E26" s="706">
        <f>(G26/F26)*100</f>
        <v>100</v>
      </c>
      <c r="F26" s="620">
        <v>407</v>
      </c>
      <c r="G26" s="620">
        <v>407</v>
      </c>
      <c r="H26" s="620"/>
      <c r="I26" s="620"/>
      <c r="J26" s="620"/>
      <c r="K26" s="620"/>
      <c r="L26" s="620"/>
      <c r="M26" s="707"/>
    </row>
    <row r="27" spans="1:13" ht="32.25">
      <c r="A27" s="616"/>
      <c r="B27" s="616"/>
      <c r="C27" s="616">
        <v>4740</v>
      </c>
      <c r="D27" s="22" t="s">
        <v>356</v>
      </c>
      <c r="E27" s="706">
        <f>(G27/F27)*100</f>
        <v>100</v>
      </c>
      <c r="F27" s="620">
        <v>300</v>
      </c>
      <c r="G27" s="620">
        <v>300</v>
      </c>
      <c r="H27" s="620"/>
      <c r="I27" s="620"/>
      <c r="J27" s="620"/>
      <c r="K27" s="620"/>
      <c r="L27" s="620"/>
      <c r="M27" s="707"/>
    </row>
    <row r="28" spans="1:13" ht="17.25">
      <c r="A28" s="616"/>
      <c r="B28" s="616"/>
      <c r="C28" s="616">
        <v>4750</v>
      </c>
      <c r="D28" s="22" t="s">
        <v>357</v>
      </c>
      <c r="E28" s="706">
        <f>(G28/F28)*100</f>
        <v>100</v>
      </c>
      <c r="F28" s="620">
        <v>2000</v>
      </c>
      <c r="G28" s="620">
        <v>2000</v>
      </c>
      <c r="H28" s="620"/>
      <c r="I28" s="620"/>
      <c r="J28" s="620"/>
      <c r="K28" s="620"/>
      <c r="L28" s="620"/>
      <c r="M28" s="707"/>
    </row>
    <row r="29" spans="1:13" ht="17.25">
      <c r="A29" s="610"/>
      <c r="B29" s="610">
        <v>80103</v>
      </c>
      <c r="C29" s="610"/>
      <c r="D29" s="704" t="s">
        <v>358</v>
      </c>
      <c r="E29" s="705">
        <f>(G29/F29)*100</f>
        <v>100</v>
      </c>
      <c r="F29" s="614">
        <f>SUM(F30:F37)</f>
        <v>63844</v>
      </c>
      <c r="G29" s="614">
        <f>SUM(G30:G37)</f>
        <v>63844</v>
      </c>
      <c r="H29" s="614">
        <f>SUM(H30:H37)</f>
        <v>47484</v>
      </c>
      <c r="I29" s="614">
        <f>SUM(I30:I37)</f>
        <v>6141</v>
      </c>
      <c r="J29" s="614"/>
      <c r="K29" s="614"/>
      <c r="L29" s="614"/>
      <c r="M29" s="615"/>
    </row>
    <row r="30" spans="1:13" ht="17.25">
      <c r="A30" s="616"/>
      <c r="B30" s="616"/>
      <c r="C30" s="616">
        <v>3020</v>
      </c>
      <c r="D30" s="22" t="s">
        <v>347</v>
      </c>
      <c r="E30" s="706">
        <f>(G30/F30)*100</f>
        <v>100</v>
      </c>
      <c r="F30" s="620">
        <v>3006</v>
      </c>
      <c r="G30" s="620">
        <v>3006</v>
      </c>
      <c r="H30" s="620"/>
      <c r="I30" s="620"/>
      <c r="J30" s="620"/>
      <c r="K30" s="620"/>
      <c r="L30" s="620"/>
      <c r="M30" s="707"/>
    </row>
    <row r="31" spans="1:13" ht="17.25">
      <c r="A31" s="616"/>
      <c r="B31" s="616"/>
      <c r="C31" s="616">
        <v>4010</v>
      </c>
      <c r="D31" s="22" t="s">
        <v>359</v>
      </c>
      <c r="E31" s="706">
        <f>(G31/F31)*100</f>
        <v>100</v>
      </c>
      <c r="F31" s="620">
        <v>44650</v>
      </c>
      <c r="G31" s="620">
        <f>H31</f>
        <v>44650</v>
      </c>
      <c r="H31" s="620">
        <v>44650</v>
      </c>
      <c r="I31" s="620"/>
      <c r="J31" s="620"/>
      <c r="K31" s="620"/>
      <c r="L31" s="620"/>
      <c r="M31" s="707"/>
    </row>
    <row r="32" spans="1:13" ht="17.25">
      <c r="A32" s="616"/>
      <c r="B32" s="616"/>
      <c r="C32" s="616">
        <v>4040</v>
      </c>
      <c r="D32" s="22" t="s">
        <v>298</v>
      </c>
      <c r="E32" s="706">
        <f>(G32/F32)*100</f>
        <v>100</v>
      </c>
      <c r="F32" s="620">
        <v>2834</v>
      </c>
      <c r="G32" s="620">
        <f>H32</f>
        <v>2834</v>
      </c>
      <c r="H32" s="620">
        <v>2834</v>
      </c>
      <c r="I32" s="620"/>
      <c r="J32" s="620"/>
      <c r="K32" s="620"/>
      <c r="L32" s="620"/>
      <c r="M32" s="707"/>
    </row>
    <row r="33" spans="1:13" ht="17.25">
      <c r="A33" s="616"/>
      <c r="B33" s="616"/>
      <c r="C33" s="616">
        <v>4110</v>
      </c>
      <c r="D33" s="22" t="s">
        <v>299</v>
      </c>
      <c r="E33" s="706"/>
      <c r="F33" s="620">
        <v>5412</v>
      </c>
      <c r="G33" s="620">
        <f>I33</f>
        <v>5412</v>
      </c>
      <c r="H33" s="620"/>
      <c r="I33" s="620">
        <v>5412</v>
      </c>
      <c r="J33" s="620"/>
      <c r="K33" s="620"/>
      <c r="L33" s="620"/>
      <c r="M33" s="707"/>
    </row>
    <row r="34" spans="1:13" ht="17.25">
      <c r="A34" s="616"/>
      <c r="B34" s="616"/>
      <c r="C34" s="616">
        <v>4120</v>
      </c>
      <c r="D34" s="22" t="s">
        <v>300</v>
      </c>
      <c r="E34" s="706">
        <f>(G34/F34)*100</f>
        <v>100</v>
      </c>
      <c r="F34" s="620">
        <v>729</v>
      </c>
      <c r="G34" s="620">
        <f>I34</f>
        <v>729</v>
      </c>
      <c r="H34" s="620"/>
      <c r="I34" s="620">
        <v>729</v>
      </c>
      <c r="J34" s="620"/>
      <c r="K34" s="620"/>
      <c r="L34" s="620"/>
      <c r="M34" s="707"/>
    </row>
    <row r="35" spans="1:13" ht="17.25">
      <c r="A35" s="616"/>
      <c r="B35" s="616"/>
      <c r="C35" s="616">
        <v>4210</v>
      </c>
      <c r="D35" s="22" t="s">
        <v>327</v>
      </c>
      <c r="E35" s="706">
        <v>100</v>
      </c>
      <c r="F35" s="620">
        <v>4162</v>
      </c>
      <c r="G35" s="620">
        <v>4162</v>
      </c>
      <c r="H35" s="620"/>
      <c r="I35" s="620"/>
      <c r="J35" s="620"/>
      <c r="K35" s="620"/>
      <c r="L35" s="620"/>
      <c r="M35" s="707"/>
    </row>
    <row r="36" spans="1:13" ht="17.25">
      <c r="A36" s="616"/>
      <c r="B36" s="616"/>
      <c r="C36" s="616">
        <v>4240</v>
      </c>
      <c r="D36" s="22" t="s">
        <v>360</v>
      </c>
      <c r="E36" s="706">
        <v>100</v>
      </c>
      <c r="F36" s="620">
        <v>655</v>
      </c>
      <c r="G36" s="620">
        <v>655</v>
      </c>
      <c r="H36" s="620"/>
      <c r="I36" s="620"/>
      <c r="J36" s="620"/>
      <c r="K36" s="620"/>
      <c r="L36" s="620"/>
      <c r="M36" s="707"/>
    </row>
    <row r="37" spans="1:13" ht="17.25">
      <c r="A37" s="616"/>
      <c r="B37" s="616"/>
      <c r="C37" s="616">
        <v>4440</v>
      </c>
      <c r="D37" s="22" t="s">
        <v>361</v>
      </c>
      <c r="E37" s="706">
        <f>(G37/F37)*100</f>
        <v>100</v>
      </c>
      <c r="F37" s="620">
        <v>2396</v>
      </c>
      <c r="G37" s="620">
        <v>2396</v>
      </c>
      <c r="H37" s="620"/>
      <c r="I37" s="620"/>
      <c r="J37" s="620"/>
      <c r="K37" s="620"/>
      <c r="L37" s="620"/>
      <c r="M37" s="707"/>
    </row>
    <row r="38" spans="1:13" ht="17.25">
      <c r="A38" s="712"/>
      <c r="B38" s="610">
        <v>80146</v>
      </c>
      <c r="C38" s="610"/>
      <c r="D38" s="704" t="s">
        <v>375</v>
      </c>
      <c r="E38" s="705">
        <f>(G38/F38)*100</f>
        <v>100</v>
      </c>
      <c r="F38" s="614">
        <f>SUM(F39,F40,F41,F42)</f>
        <v>1800</v>
      </c>
      <c r="G38" s="614">
        <f>SUM(G39,G40,G41,G42)</f>
        <v>1800</v>
      </c>
      <c r="H38" s="614"/>
      <c r="I38" s="614"/>
      <c r="J38" s="614"/>
      <c r="K38" s="614"/>
      <c r="L38" s="614"/>
      <c r="M38" s="615"/>
    </row>
    <row r="39" spans="1:13" ht="17.25">
      <c r="A39" s="712"/>
      <c r="B39" s="610"/>
      <c r="C39" s="616">
        <v>4210</v>
      </c>
      <c r="D39" s="22" t="s">
        <v>327</v>
      </c>
      <c r="E39" s="706">
        <v>100</v>
      </c>
      <c r="F39" s="620">
        <v>609</v>
      </c>
      <c r="G39" s="620">
        <v>609</v>
      </c>
      <c r="H39" s="614"/>
      <c r="I39" s="614"/>
      <c r="J39" s="614"/>
      <c r="K39" s="614"/>
      <c r="L39" s="614"/>
      <c r="M39" s="615"/>
    </row>
    <row r="40" spans="1:13" ht="17.25">
      <c r="A40" s="713"/>
      <c r="B40" s="616"/>
      <c r="C40" s="616">
        <v>4300</v>
      </c>
      <c r="D40" s="22" t="s">
        <v>288</v>
      </c>
      <c r="E40" s="706">
        <f>(G40/F40)*100</f>
        <v>100</v>
      </c>
      <c r="F40" s="620">
        <v>302</v>
      </c>
      <c r="G40" s="620">
        <v>302</v>
      </c>
      <c r="H40" s="620"/>
      <c r="I40" s="620"/>
      <c r="J40" s="620"/>
      <c r="K40" s="620"/>
      <c r="L40" s="620"/>
      <c r="M40" s="707"/>
    </row>
    <row r="41" spans="1:13" ht="17.25">
      <c r="A41" s="713"/>
      <c r="B41" s="616"/>
      <c r="C41" s="616">
        <v>4410</v>
      </c>
      <c r="D41" s="22" t="s">
        <v>311</v>
      </c>
      <c r="E41" s="706">
        <f>(G41/F41)*100</f>
        <v>100</v>
      </c>
      <c r="F41" s="620">
        <v>173</v>
      </c>
      <c r="G41" s="620">
        <v>173</v>
      </c>
      <c r="H41" s="620"/>
      <c r="I41" s="620"/>
      <c r="J41" s="620"/>
      <c r="K41" s="620"/>
      <c r="L41" s="620"/>
      <c r="M41" s="707"/>
    </row>
    <row r="42" spans="1:13" ht="17.25">
      <c r="A42" s="713"/>
      <c r="B42" s="616"/>
      <c r="C42" s="616">
        <v>4700</v>
      </c>
      <c r="D42" s="22" t="s">
        <v>316</v>
      </c>
      <c r="E42" s="706">
        <v>100</v>
      </c>
      <c r="F42" s="620">
        <v>716</v>
      </c>
      <c r="G42" s="620">
        <v>716</v>
      </c>
      <c r="H42" s="620"/>
      <c r="I42" s="620"/>
      <c r="J42" s="620"/>
      <c r="K42" s="620"/>
      <c r="L42" s="620"/>
      <c r="M42" s="707"/>
    </row>
    <row r="43" spans="1:13" ht="17.25">
      <c r="A43" s="714">
        <v>801</v>
      </c>
      <c r="B43" s="714">
        <v>80148</v>
      </c>
      <c r="C43" s="714"/>
      <c r="D43" s="715" t="s">
        <v>156</v>
      </c>
      <c r="E43" s="705">
        <f>(G43/F43)*100</f>
        <v>100</v>
      </c>
      <c r="F43" s="716">
        <f>SUM(F44:F56)</f>
        <v>65820</v>
      </c>
      <c r="G43" s="716">
        <f>SUM(G44:G56)</f>
        <v>65820</v>
      </c>
      <c r="H43" s="716">
        <f>SUM(H44:H56)</f>
        <v>19150</v>
      </c>
      <c r="I43" s="716">
        <f>SUM(I44:I56)</f>
        <v>3420</v>
      </c>
      <c r="J43" s="716"/>
      <c r="K43" s="716"/>
      <c r="L43" s="716"/>
      <c r="M43" s="717"/>
    </row>
    <row r="44" spans="1:13" ht="17.25">
      <c r="A44" s="616"/>
      <c r="B44" s="616"/>
      <c r="C44" s="616">
        <v>3020</v>
      </c>
      <c r="D44" s="22" t="s">
        <v>379</v>
      </c>
      <c r="E44" s="706">
        <f>(G44/F44)*100</f>
        <v>100</v>
      </c>
      <c r="F44" s="620">
        <v>200</v>
      </c>
      <c r="G44" s="620">
        <v>200</v>
      </c>
      <c r="H44" s="620"/>
      <c r="I44" s="620"/>
      <c r="J44" s="620"/>
      <c r="K44" s="620"/>
      <c r="L44" s="620"/>
      <c r="M44" s="707"/>
    </row>
    <row r="45" spans="1:13" ht="17.25">
      <c r="A45" s="616"/>
      <c r="B45" s="616"/>
      <c r="C45" s="616">
        <v>4010</v>
      </c>
      <c r="D45" s="22" t="s">
        <v>297</v>
      </c>
      <c r="E45" s="706">
        <f>(G45/F45)*100</f>
        <v>100</v>
      </c>
      <c r="F45" s="620">
        <v>17900</v>
      </c>
      <c r="G45" s="620">
        <f>H45</f>
        <v>17900</v>
      </c>
      <c r="H45" s="620">
        <v>17900</v>
      </c>
      <c r="I45" s="620"/>
      <c r="J45" s="620"/>
      <c r="K45" s="620"/>
      <c r="L45" s="620"/>
      <c r="M45" s="707"/>
    </row>
    <row r="46" spans="1:13" ht="17.25">
      <c r="A46" s="616"/>
      <c r="B46" s="616"/>
      <c r="C46" s="616">
        <v>4040</v>
      </c>
      <c r="D46" s="22" t="s">
        <v>298</v>
      </c>
      <c r="E46" s="706">
        <f>(G46/F46)*100</f>
        <v>100</v>
      </c>
      <c r="F46" s="620">
        <v>1250</v>
      </c>
      <c r="G46" s="620">
        <f>H46</f>
        <v>1250</v>
      </c>
      <c r="H46" s="620">
        <v>1250</v>
      </c>
      <c r="I46" s="620"/>
      <c r="J46" s="620"/>
      <c r="K46" s="620"/>
      <c r="L46" s="620"/>
      <c r="M46" s="707"/>
    </row>
    <row r="47" spans="1:13" ht="17.25">
      <c r="A47" s="616"/>
      <c r="B47" s="616"/>
      <c r="C47" s="616">
        <v>4110</v>
      </c>
      <c r="D47" s="22" t="s">
        <v>299</v>
      </c>
      <c r="E47" s="706">
        <f>(G47/F47)*100</f>
        <v>100</v>
      </c>
      <c r="F47" s="620">
        <v>2950</v>
      </c>
      <c r="G47" s="620">
        <f>I47</f>
        <v>2950</v>
      </c>
      <c r="H47" s="620"/>
      <c r="I47" s="620">
        <v>2950</v>
      </c>
      <c r="J47" s="620"/>
      <c r="K47" s="620"/>
      <c r="L47" s="620"/>
      <c r="M47" s="707"/>
    </row>
    <row r="48" spans="1:13" ht="17.25">
      <c r="A48" s="616"/>
      <c r="B48" s="616"/>
      <c r="C48" s="616">
        <v>4120</v>
      </c>
      <c r="D48" s="22" t="s">
        <v>300</v>
      </c>
      <c r="E48" s="706">
        <f>(G48/F48)*100</f>
        <v>100</v>
      </c>
      <c r="F48" s="620">
        <v>470</v>
      </c>
      <c r="G48" s="620">
        <f>I48</f>
        <v>470</v>
      </c>
      <c r="H48" s="620"/>
      <c r="I48" s="620">
        <v>470</v>
      </c>
      <c r="J48" s="620"/>
      <c r="K48" s="620"/>
      <c r="L48" s="620"/>
      <c r="M48" s="707"/>
    </row>
    <row r="49" spans="1:13" ht="17.25">
      <c r="A49" s="616"/>
      <c r="B49" s="616"/>
      <c r="C49" s="616">
        <v>4210</v>
      </c>
      <c r="D49" s="22" t="s">
        <v>284</v>
      </c>
      <c r="E49" s="706">
        <f>(G49/F49)*100</f>
        <v>100</v>
      </c>
      <c r="F49" s="620">
        <v>9978</v>
      </c>
      <c r="G49" s="620">
        <v>9978</v>
      </c>
      <c r="H49" s="620"/>
      <c r="I49" s="620"/>
      <c r="J49" s="620"/>
      <c r="K49" s="620"/>
      <c r="L49" s="620"/>
      <c r="M49" s="707"/>
    </row>
    <row r="50" spans="1:13" ht="17.25">
      <c r="A50" s="616"/>
      <c r="B50" s="616"/>
      <c r="C50" s="616">
        <v>4220</v>
      </c>
      <c r="D50" s="22" t="s">
        <v>380</v>
      </c>
      <c r="E50" s="706">
        <f>(G50/F50)*100</f>
        <v>100</v>
      </c>
      <c r="F50" s="620">
        <v>29595</v>
      </c>
      <c r="G50" s="620">
        <v>29595</v>
      </c>
      <c r="H50" s="622"/>
      <c r="I50" s="622"/>
      <c r="J50" s="622"/>
      <c r="K50" s="622"/>
      <c r="L50" s="622"/>
      <c r="M50" s="623"/>
    </row>
    <row r="51" spans="1:13" ht="17.25">
      <c r="A51" s="616"/>
      <c r="B51" s="616"/>
      <c r="C51" s="616">
        <v>4270</v>
      </c>
      <c r="D51" s="22" t="s">
        <v>287</v>
      </c>
      <c r="E51" s="706">
        <f>(G51/F51)*100</f>
        <v>100</v>
      </c>
      <c r="F51" s="620">
        <v>450</v>
      </c>
      <c r="G51" s="620">
        <v>450</v>
      </c>
      <c r="H51" s="620"/>
      <c r="I51" s="620"/>
      <c r="J51" s="620"/>
      <c r="K51" s="620"/>
      <c r="L51" s="620"/>
      <c r="M51" s="707"/>
    </row>
    <row r="52" spans="1:13" ht="17.25">
      <c r="A52" s="616"/>
      <c r="B52" s="616"/>
      <c r="C52" s="616">
        <v>4280</v>
      </c>
      <c r="D52" s="22" t="s">
        <v>353</v>
      </c>
      <c r="E52" s="706">
        <f>(G52/F52)*100</f>
        <v>100</v>
      </c>
      <c r="F52" s="620">
        <v>50</v>
      </c>
      <c r="G52" s="620">
        <v>50</v>
      </c>
      <c r="H52" s="620"/>
      <c r="I52" s="620"/>
      <c r="J52" s="620"/>
      <c r="K52" s="620"/>
      <c r="L52" s="620"/>
      <c r="M52" s="707"/>
    </row>
    <row r="53" spans="1:239" s="586" customFormat="1" ht="17.25">
      <c r="A53" s="616"/>
      <c r="B53" s="616"/>
      <c r="C53" s="616">
        <v>4300</v>
      </c>
      <c r="D53" s="22" t="s">
        <v>278</v>
      </c>
      <c r="E53" s="706">
        <f>(G53/F53)*100</f>
        <v>100</v>
      </c>
      <c r="F53" s="620">
        <v>1927</v>
      </c>
      <c r="G53" s="620">
        <v>1927</v>
      </c>
      <c r="H53" s="620"/>
      <c r="I53" s="620"/>
      <c r="J53" s="620"/>
      <c r="K53" s="620"/>
      <c r="L53" s="620"/>
      <c r="M53" s="707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HX53" s="583"/>
      <c r="HY53" s="583"/>
      <c r="HZ53" s="583"/>
      <c r="IA53" s="583"/>
      <c r="IB53" s="583"/>
      <c r="IC53" s="583"/>
      <c r="ID53" s="583"/>
      <c r="IE53" s="583"/>
    </row>
    <row r="54" spans="1:239" s="586" customFormat="1" ht="17.25">
      <c r="A54" s="616"/>
      <c r="B54" s="616"/>
      <c r="C54" s="616">
        <v>4440</v>
      </c>
      <c r="D54" s="22" t="s">
        <v>368</v>
      </c>
      <c r="E54" s="706">
        <f>(G54/F54)*100</f>
        <v>100</v>
      </c>
      <c r="F54" s="620">
        <v>750</v>
      </c>
      <c r="G54" s="620">
        <v>750</v>
      </c>
      <c r="H54" s="620"/>
      <c r="I54" s="620"/>
      <c r="J54" s="620"/>
      <c r="K54" s="620"/>
      <c r="L54" s="620"/>
      <c r="M54" s="707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HX54" s="583"/>
      <c r="HY54" s="583"/>
      <c r="HZ54" s="583"/>
      <c r="IA54" s="583"/>
      <c r="IB54" s="583"/>
      <c r="IC54" s="583"/>
      <c r="ID54" s="583"/>
      <c r="IE54" s="583"/>
    </row>
    <row r="55" spans="1:13" ht="32.25">
      <c r="A55" s="616"/>
      <c r="B55" s="616"/>
      <c r="C55" s="616">
        <v>4740</v>
      </c>
      <c r="D55" s="22" t="s">
        <v>382</v>
      </c>
      <c r="E55" s="706">
        <f>(G55/F55)*100</f>
        <v>100</v>
      </c>
      <c r="F55" s="620">
        <v>100</v>
      </c>
      <c r="G55" s="620">
        <v>100</v>
      </c>
      <c r="H55" s="620"/>
      <c r="I55" s="620"/>
      <c r="J55" s="620"/>
      <c r="K55" s="620"/>
      <c r="L55" s="620"/>
      <c r="M55" s="707"/>
    </row>
    <row r="56" spans="1:13" ht="17.25">
      <c r="A56" s="616"/>
      <c r="B56" s="616"/>
      <c r="C56" s="616">
        <v>4750</v>
      </c>
      <c r="D56" s="22" t="s">
        <v>357</v>
      </c>
      <c r="E56" s="706">
        <f>(G56/F56)*100</f>
        <v>100</v>
      </c>
      <c r="F56" s="620">
        <v>200</v>
      </c>
      <c r="G56" s="620">
        <v>200</v>
      </c>
      <c r="H56" s="620"/>
      <c r="I56" s="620"/>
      <c r="J56" s="620"/>
      <c r="K56" s="620"/>
      <c r="L56" s="620"/>
      <c r="M56" s="707"/>
    </row>
    <row r="57" spans="1:13" ht="17.25">
      <c r="A57" s="610"/>
      <c r="B57" s="610">
        <v>80195</v>
      </c>
      <c r="C57" s="610"/>
      <c r="D57" s="704" t="s">
        <v>42</v>
      </c>
      <c r="E57" s="705">
        <f>(G57/F57)*100</f>
        <v>100</v>
      </c>
      <c r="F57" s="614">
        <v>12751</v>
      </c>
      <c r="G57" s="614">
        <f>SUM(G58)</f>
        <v>12751</v>
      </c>
      <c r="H57" s="614"/>
      <c r="I57" s="614"/>
      <c r="J57" s="614"/>
      <c r="K57" s="614"/>
      <c r="L57" s="614"/>
      <c r="M57" s="615"/>
    </row>
    <row r="58" spans="1:13" ht="17.25">
      <c r="A58" s="713"/>
      <c r="B58" s="713"/>
      <c r="C58" s="616">
        <v>4440</v>
      </c>
      <c r="D58" s="22" t="s">
        <v>314</v>
      </c>
      <c r="E58" s="706">
        <f>(G58/F58)*100</f>
        <v>100</v>
      </c>
      <c r="F58" s="620">
        <v>12751</v>
      </c>
      <c r="G58" s="620">
        <v>12751</v>
      </c>
      <c r="H58" s="620"/>
      <c r="I58" s="620"/>
      <c r="J58" s="620"/>
      <c r="K58" s="620"/>
      <c r="L58" s="620"/>
      <c r="M58" s="707"/>
    </row>
    <row r="59" spans="1:13" ht="17.25">
      <c r="A59" s="718"/>
      <c r="B59" s="719"/>
      <c r="C59" s="719"/>
      <c r="D59" s="720" t="s">
        <v>253</v>
      </c>
      <c r="E59" s="705">
        <f>(G59/F59)*100</f>
        <v>100</v>
      </c>
      <c r="F59" s="721">
        <f>F60</f>
        <v>980</v>
      </c>
      <c r="G59" s="721">
        <f>G60</f>
        <v>980</v>
      </c>
      <c r="H59" s="722"/>
      <c r="I59" s="722"/>
      <c r="J59" s="620"/>
      <c r="K59" s="620"/>
      <c r="L59" s="620"/>
      <c r="M59" s="620"/>
    </row>
    <row r="60" spans="1:13" ht="17.25">
      <c r="A60" s="713"/>
      <c r="B60" s="610">
        <v>85415</v>
      </c>
      <c r="C60" s="610"/>
      <c r="D60" s="704" t="s">
        <v>179</v>
      </c>
      <c r="E60" s="706">
        <f>(G60/F60)*100</f>
        <v>100</v>
      </c>
      <c r="F60" s="620">
        <f>F61</f>
        <v>980</v>
      </c>
      <c r="G60" s="620">
        <f>G61</f>
        <v>980</v>
      </c>
      <c r="H60" s="620"/>
      <c r="I60" s="620"/>
      <c r="J60" s="620"/>
      <c r="K60" s="620"/>
      <c r="L60" s="620"/>
      <c r="M60" s="620"/>
    </row>
    <row r="61" spans="1:13" ht="17.25">
      <c r="A61" s="713"/>
      <c r="B61" s="713"/>
      <c r="C61" s="616">
        <v>3260</v>
      </c>
      <c r="D61" s="22" t="s">
        <v>412</v>
      </c>
      <c r="E61" s="706">
        <f>(G61/F61)*100</f>
        <v>100</v>
      </c>
      <c r="F61" s="620">
        <v>980</v>
      </c>
      <c r="G61" s="620">
        <v>980</v>
      </c>
      <c r="H61" s="620"/>
      <c r="I61" s="620"/>
      <c r="J61" s="620"/>
      <c r="K61" s="620"/>
      <c r="L61" s="620"/>
      <c r="M61" s="620"/>
    </row>
    <row r="62" spans="1:13" ht="17.25">
      <c r="A62" s="723" t="s">
        <v>205</v>
      </c>
      <c r="B62" s="723"/>
      <c r="C62" s="723"/>
      <c r="D62" s="723"/>
      <c r="E62" s="724">
        <f>(G62/F62)*100</f>
        <v>100</v>
      </c>
      <c r="F62" s="632">
        <f>SUM(F57,F43,F38,F29,F9,F60)</f>
        <v>1029284</v>
      </c>
      <c r="G62" s="632">
        <f>SUM(G57,G43,G38,G29,G9,G60)</f>
        <v>1029284</v>
      </c>
      <c r="H62" s="632">
        <f>SUM(H57,H43,H38,H29,H9,H60)</f>
        <v>604574</v>
      </c>
      <c r="I62" s="632">
        <f>SUM(I57,I43,I38,I29,I9,I60)</f>
        <v>106871</v>
      </c>
      <c r="J62" s="632">
        <f>SUM(J57,J43,J38,J29,J9,J60)</f>
        <v>0</v>
      </c>
      <c r="K62" s="632">
        <f>SUM(K57,K43,K38,K29,K9,K60)</f>
        <v>0</v>
      </c>
      <c r="L62" s="632">
        <f>SUM(L57,L43,L38,L29,L9,L60)</f>
        <v>0</v>
      </c>
      <c r="M62" s="632">
        <f>SUM(M57,M43,M38,M29,M9,M60)</f>
        <v>0</v>
      </c>
    </row>
    <row r="63" spans="5:13" ht="15">
      <c r="E63" s="693"/>
      <c r="F63" s="694"/>
      <c r="G63" s="695"/>
      <c r="H63" s="694"/>
      <c r="I63" s="694"/>
      <c r="J63" s="696"/>
      <c r="M63" s="694"/>
    </row>
    <row r="64" spans="5:13" ht="15">
      <c r="E64" s="694"/>
      <c r="F64" s="694"/>
      <c r="G64" s="695"/>
      <c r="H64" s="694"/>
      <c r="I64" s="694"/>
      <c r="J64" s="696"/>
      <c r="M64" s="694"/>
    </row>
    <row r="65" spans="5:13" ht="15">
      <c r="E65" s="694"/>
      <c r="F65" s="694"/>
      <c r="G65" s="695"/>
      <c r="H65" s="694"/>
      <c r="I65" s="694"/>
      <c r="J65" s="696"/>
      <c r="L65" s="696"/>
      <c r="M65" s="694"/>
    </row>
    <row r="66" spans="5:13" ht="15">
      <c r="E66" s="694"/>
      <c r="F66" s="694"/>
      <c r="G66" s="695"/>
      <c r="H66" s="694"/>
      <c r="I66" s="694"/>
      <c r="J66" s="696"/>
      <c r="M66" s="694"/>
    </row>
    <row r="67" spans="5:13" ht="15">
      <c r="E67" s="694"/>
      <c r="F67" s="694"/>
      <c r="G67" s="695"/>
      <c r="H67" s="694"/>
      <c r="I67" s="694"/>
      <c r="J67" s="696"/>
      <c r="M67" s="694"/>
    </row>
    <row r="68" spans="5:13" ht="15">
      <c r="E68" s="694"/>
      <c r="F68" s="725"/>
      <c r="G68" s="695"/>
      <c r="H68" s="694"/>
      <c r="I68" s="694"/>
      <c r="J68" s="696"/>
      <c r="M68" s="694"/>
    </row>
    <row r="69" spans="5:13" ht="15">
      <c r="E69" s="694"/>
      <c r="F69" s="694"/>
      <c r="G69" s="695"/>
      <c r="H69" s="694"/>
      <c r="I69" s="694"/>
      <c r="J69" s="696"/>
      <c r="M69" s="694"/>
    </row>
    <row r="70" spans="5:13" ht="15">
      <c r="E70" s="694"/>
      <c r="F70" s="694"/>
      <c r="G70" s="695"/>
      <c r="H70" s="694"/>
      <c r="I70" s="694"/>
      <c r="J70" s="696"/>
      <c r="M70" s="694"/>
    </row>
    <row r="71" spans="5:13" ht="15">
      <c r="E71" s="694"/>
      <c r="F71" s="694"/>
      <c r="G71" s="695"/>
      <c r="H71" s="694"/>
      <c r="I71" s="694"/>
      <c r="J71" s="696"/>
      <c r="M71" s="694"/>
    </row>
    <row r="72" spans="5:13" ht="15">
      <c r="E72" s="694"/>
      <c r="F72" s="694"/>
      <c r="G72" s="695"/>
      <c r="H72" s="694"/>
      <c r="I72" s="694"/>
      <c r="J72" s="696"/>
      <c r="M72" s="694"/>
    </row>
    <row r="73" spans="5:13" ht="15">
      <c r="E73" s="694"/>
      <c r="F73" s="694"/>
      <c r="G73" s="695"/>
      <c r="H73" s="694"/>
      <c r="I73" s="694"/>
      <c r="J73" s="696"/>
      <c r="M73" s="694"/>
    </row>
    <row r="74" spans="5:13" ht="15">
      <c r="E74" s="694"/>
      <c r="F74" s="694"/>
      <c r="G74" s="695"/>
      <c r="H74" s="694"/>
      <c r="I74" s="694"/>
      <c r="J74" s="696"/>
      <c r="M74" s="694"/>
    </row>
    <row r="75" spans="5:13" ht="15">
      <c r="E75" s="694"/>
      <c r="F75" s="694"/>
      <c r="G75" s="695"/>
      <c r="H75" s="694"/>
      <c r="I75" s="694"/>
      <c r="J75" s="696"/>
      <c r="M75" s="694"/>
    </row>
    <row r="76" spans="5:13" ht="15">
      <c r="E76" s="694"/>
      <c r="F76" s="694"/>
      <c r="G76" s="695"/>
      <c r="H76" s="694"/>
      <c r="I76" s="694"/>
      <c r="J76" s="696"/>
      <c r="M76" s="694"/>
    </row>
    <row r="77" spans="5:13" ht="15">
      <c r="E77" s="694"/>
      <c r="F77" s="694"/>
      <c r="G77" s="695"/>
      <c r="H77" s="694"/>
      <c r="I77" s="694"/>
      <c r="J77" s="696"/>
      <c r="M77" s="694"/>
    </row>
    <row r="78" spans="5:13" ht="15">
      <c r="E78" s="694"/>
      <c r="F78" s="694"/>
      <c r="G78" s="695"/>
      <c r="H78" s="694"/>
      <c r="I78" s="694"/>
      <c r="J78" s="696"/>
      <c r="M78" s="694"/>
    </row>
    <row r="79" spans="5:13" ht="15">
      <c r="E79" s="694"/>
      <c r="F79" s="694"/>
      <c r="G79" s="695"/>
      <c r="H79" s="694"/>
      <c r="I79" s="694"/>
      <c r="J79" s="696"/>
      <c r="M79" s="694"/>
    </row>
    <row r="80" spans="5:13" ht="15">
      <c r="E80" s="694"/>
      <c r="F80" s="694"/>
      <c r="G80" s="695"/>
      <c r="H80" s="694"/>
      <c r="I80" s="694"/>
      <c r="J80" s="696"/>
      <c r="M80" s="694"/>
    </row>
    <row r="81" spans="5:13" ht="15">
      <c r="E81" s="694"/>
      <c r="F81" s="694"/>
      <c r="G81" s="695"/>
      <c r="H81" s="694"/>
      <c r="I81" s="694"/>
      <c r="J81" s="696"/>
      <c r="M81" s="694"/>
    </row>
    <row r="82" spans="5:13" ht="15">
      <c r="E82" s="694"/>
      <c r="F82" s="694"/>
      <c r="G82" s="695"/>
      <c r="H82" s="694"/>
      <c r="I82" s="694"/>
      <c r="J82" s="696"/>
      <c r="M82" s="694"/>
    </row>
    <row r="83" spans="5:13" ht="15">
      <c r="E83" s="694"/>
      <c r="F83" s="694"/>
      <c r="G83" s="695"/>
      <c r="H83" s="694"/>
      <c r="I83" s="694"/>
      <c r="J83" s="696"/>
      <c r="M83" s="694"/>
    </row>
    <row r="84" spans="5:13" ht="15">
      <c r="E84" s="694"/>
      <c r="F84" s="694"/>
      <c r="G84" s="695"/>
      <c r="H84" s="694"/>
      <c r="I84" s="694"/>
      <c r="J84" s="696"/>
      <c r="M84" s="694"/>
    </row>
    <row r="85" spans="5:13" ht="15">
      <c r="E85" s="694"/>
      <c r="F85" s="694"/>
      <c r="G85" s="695"/>
      <c r="H85" s="694"/>
      <c r="I85" s="694"/>
      <c r="J85" s="696"/>
      <c r="M85" s="694"/>
    </row>
    <row r="86" spans="5:13" ht="15">
      <c r="E86" s="694"/>
      <c r="F86" s="694"/>
      <c r="G86" s="695"/>
      <c r="H86" s="694"/>
      <c r="I86" s="694"/>
      <c r="J86" s="696"/>
      <c r="M86" s="694"/>
    </row>
    <row r="87" spans="5:13" ht="15">
      <c r="E87" s="694"/>
      <c r="F87" s="694"/>
      <c r="G87" s="695"/>
      <c r="H87" s="694"/>
      <c r="I87" s="694"/>
      <c r="J87" s="696"/>
      <c r="M87" s="694"/>
    </row>
    <row r="88" spans="5:13" ht="15">
      <c r="E88" s="694"/>
      <c r="F88" s="694"/>
      <c r="G88" s="695"/>
      <c r="H88" s="694"/>
      <c r="I88" s="694"/>
      <c r="J88" s="696"/>
      <c r="M88" s="694"/>
    </row>
    <row r="89" spans="5:13" ht="15">
      <c r="E89" s="694"/>
      <c r="F89" s="694"/>
      <c r="G89" s="695"/>
      <c r="H89" s="694"/>
      <c r="I89" s="694"/>
      <c r="J89" s="696"/>
      <c r="M89" s="694"/>
    </row>
    <row r="90" spans="5:13" ht="15">
      <c r="E90" s="694"/>
      <c r="F90" s="694"/>
      <c r="H90" s="694"/>
      <c r="I90" s="694"/>
      <c r="M90" s="694"/>
    </row>
    <row r="91" spans="5:13" ht="15">
      <c r="E91" s="694"/>
      <c r="F91" s="694"/>
      <c r="H91" s="694"/>
      <c r="I91" s="694"/>
      <c r="M91" s="694"/>
    </row>
    <row r="92" spans="5:13" ht="15">
      <c r="E92" s="694"/>
      <c r="F92" s="694"/>
      <c r="H92" s="694"/>
      <c r="I92" s="694"/>
      <c r="M92" s="694"/>
    </row>
    <row r="93" spans="5:13" ht="15">
      <c r="E93" s="694"/>
      <c r="F93" s="694"/>
      <c r="H93" s="694"/>
      <c r="I93" s="694"/>
      <c r="M93" s="694"/>
    </row>
    <row r="94" spans="5:13" ht="15">
      <c r="E94" s="694"/>
      <c r="F94" s="694"/>
      <c r="H94" s="694"/>
      <c r="I94" s="694"/>
      <c r="M94" s="694"/>
    </row>
    <row r="95" spans="5:13" ht="15">
      <c r="E95" s="694"/>
      <c r="F95" s="694"/>
      <c r="H95" s="694"/>
      <c r="I95" s="694"/>
      <c r="M95" s="694"/>
    </row>
    <row r="96" spans="5:13" ht="15">
      <c r="E96" s="694"/>
      <c r="F96" s="694"/>
      <c r="H96" s="694"/>
      <c r="I96" s="694"/>
      <c r="M96" s="694"/>
    </row>
    <row r="97" spans="5:13" ht="15">
      <c r="E97" s="694"/>
      <c r="F97" s="694"/>
      <c r="H97" s="694"/>
      <c r="I97" s="694"/>
      <c r="M97" s="694"/>
    </row>
    <row r="98" spans="5:13" ht="15">
      <c r="E98" s="694"/>
      <c r="F98" s="694"/>
      <c r="I98" s="694"/>
      <c r="M98" s="694"/>
    </row>
    <row r="99" spans="5:13" ht="15">
      <c r="E99" s="694"/>
      <c r="F99" s="694"/>
      <c r="I99" s="694"/>
      <c r="M99" s="694"/>
    </row>
    <row r="100" spans="5:13" ht="15">
      <c r="E100" s="694"/>
      <c r="F100" s="694"/>
      <c r="I100" s="694"/>
      <c r="M100" s="694"/>
    </row>
    <row r="101" spans="5:13" ht="15">
      <c r="E101" s="694"/>
      <c r="F101" s="694"/>
      <c r="I101" s="694"/>
      <c r="M101" s="694"/>
    </row>
    <row r="102" spans="5:13" ht="15">
      <c r="E102" s="694"/>
      <c r="F102" s="694"/>
      <c r="I102" s="694"/>
      <c r="M102" s="694"/>
    </row>
    <row r="103" spans="5:13" ht="15">
      <c r="E103" s="694"/>
      <c r="F103" s="694"/>
      <c r="I103" s="694"/>
      <c r="M103" s="694"/>
    </row>
    <row r="104" spans="5:13" ht="15">
      <c r="E104" s="694"/>
      <c r="F104" s="694"/>
      <c r="I104" s="694"/>
      <c r="M104" s="694"/>
    </row>
    <row r="105" spans="5:13" ht="15">
      <c r="E105" s="694"/>
      <c r="F105" s="694"/>
      <c r="I105" s="694"/>
      <c r="M105" s="694"/>
    </row>
    <row r="106" spans="5:13" ht="15">
      <c r="E106" s="694"/>
      <c r="F106" s="694"/>
      <c r="I106" s="694"/>
      <c r="M106" s="694"/>
    </row>
    <row r="107" spans="5:13" ht="15">
      <c r="E107" s="694"/>
      <c r="F107" s="694"/>
      <c r="I107" s="694"/>
      <c r="M107" s="694"/>
    </row>
    <row r="108" spans="5:13" ht="15">
      <c r="E108" s="694"/>
      <c r="F108" s="694"/>
      <c r="I108" s="694"/>
      <c r="M108" s="694"/>
    </row>
    <row r="109" spans="5:13" ht="15">
      <c r="E109" s="694"/>
      <c r="F109" s="694"/>
      <c r="I109" s="694"/>
      <c r="M109" s="694"/>
    </row>
    <row r="110" spans="5:13" ht="15">
      <c r="E110" s="694"/>
      <c r="F110" s="694"/>
      <c r="I110" s="694"/>
      <c r="M110" s="694"/>
    </row>
    <row r="111" spans="5:13" ht="15">
      <c r="E111" s="694"/>
      <c r="F111" s="694"/>
      <c r="I111" s="694"/>
      <c r="M111" s="694"/>
    </row>
    <row r="112" spans="5:13" ht="15">
      <c r="E112" s="694"/>
      <c r="F112" s="694"/>
      <c r="I112" s="694"/>
      <c r="M112" s="694"/>
    </row>
    <row r="113" spans="5:13" ht="15">
      <c r="E113" s="694"/>
      <c r="F113" s="694"/>
      <c r="I113" s="694"/>
      <c r="M113" s="694"/>
    </row>
    <row r="114" spans="5:13" ht="15">
      <c r="E114" s="694"/>
      <c r="F114" s="694"/>
      <c r="I114" s="694"/>
      <c r="M114" s="694"/>
    </row>
    <row r="115" spans="5:13" ht="15">
      <c r="E115" s="694"/>
      <c r="F115" s="694"/>
      <c r="I115" s="694"/>
      <c r="M115" s="694"/>
    </row>
    <row r="116" spans="5:13" ht="15">
      <c r="E116" s="694"/>
      <c r="F116" s="694"/>
      <c r="I116" s="694"/>
      <c r="M116" s="694"/>
    </row>
    <row r="117" spans="5:13" ht="15">
      <c r="E117" s="694"/>
      <c r="F117" s="694"/>
      <c r="I117" s="694"/>
      <c r="M117" s="694"/>
    </row>
    <row r="118" spans="5:13" ht="15">
      <c r="E118" s="694"/>
      <c r="F118" s="694"/>
      <c r="I118" s="694"/>
      <c r="M118" s="694"/>
    </row>
    <row r="119" spans="5:13" ht="15">
      <c r="E119" s="694"/>
      <c r="F119" s="694"/>
      <c r="I119" s="694"/>
      <c r="M119" s="694"/>
    </row>
    <row r="120" spans="5:13" ht="15">
      <c r="E120" s="694"/>
      <c r="F120" s="694"/>
      <c r="I120" s="694"/>
      <c r="M120" s="694"/>
    </row>
    <row r="121" spans="5:13" ht="15">
      <c r="E121" s="694"/>
      <c r="F121" s="694"/>
      <c r="I121" s="694"/>
      <c r="M121" s="694"/>
    </row>
    <row r="122" spans="5:13" ht="15">
      <c r="E122" s="694"/>
      <c r="F122" s="694"/>
      <c r="I122" s="694"/>
      <c r="M122" s="694"/>
    </row>
    <row r="123" spans="5:13" ht="15">
      <c r="E123" s="694"/>
      <c r="F123" s="694"/>
      <c r="I123" s="694"/>
      <c r="M123" s="694"/>
    </row>
    <row r="124" spans="5:13" ht="15">
      <c r="E124" s="694"/>
      <c r="F124" s="694"/>
      <c r="I124" s="694"/>
      <c r="M124" s="694"/>
    </row>
    <row r="125" spans="5:13" ht="15">
      <c r="E125" s="694"/>
      <c r="F125" s="694"/>
      <c r="I125" s="694"/>
      <c r="M125" s="694"/>
    </row>
    <row r="126" spans="5:13" ht="15">
      <c r="E126" s="694"/>
      <c r="F126" s="694"/>
      <c r="I126" s="694"/>
      <c r="M126" s="694"/>
    </row>
    <row r="127" spans="5:13" ht="15">
      <c r="E127" s="694"/>
      <c r="F127" s="694"/>
      <c r="I127" s="694"/>
      <c r="M127" s="694"/>
    </row>
    <row r="128" spans="5:13" ht="15">
      <c r="E128" s="694"/>
      <c r="F128" s="694"/>
      <c r="I128" s="694"/>
      <c r="M128" s="694"/>
    </row>
    <row r="129" spans="5:13" ht="15">
      <c r="E129" s="694"/>
      <c r="F129" s="694"/>
      <c r="I129" s="694"/>
      <c r="M129" s="694"/>
    </row>
    <row r="130" spans="5:13" ht="15">
      <c r="E130" s="694"/>
      <c r="F130" s="694"/>
      <c r="I130" s="694"/>
      <c r="M130" s="694"/>
    </row>
    <row r="131" spans="5:13" ht="15">
      <c r="E131" s="694"/>
      <c r="F131" s="694"/>
      <c r="I131" s="694"/>
      <c r="M131" s="694"/>
    </row>
    <row r="132" spans="5:13" ht="15">
      <c r="E132" s="694"/>
      <c r="F132" s="694"/>
      <c r="I132" s="694"/>
      <c r="M132" s="694"/>
    </row>
    <row r="133" spans="5:13" ht="15">
      <c r="E133" s="694"/>
      <c r="F133" s="694"/>
      <c r="I133" s="694"/>
      <c r="M133" s="694"/>
    </row>
    <row r="134" spans="5:13" ht="15">
      <c r="E134" s="694"/>
      <c r="F134" s="694"/>
      <c r="I134" s="694"/>
      <c r="M134" s="694"/>
    </row>
    <row r="135" spans="5:13" ht="15">
      <c r="E135" s="694"/>
      <c r="F135" s="694"/>
      <c r="I135" s="694"/>
      <c r="M135" s="694"/>
    </row>
    <row r="136" spans="5:13" ht="15">
      <c r="E136" s="694"/>
      <c r="F136" s="694"/>
      <c r="I136" s="694"/>
      <c r="M136" s="694"/>
    </row>
    <row r="137" spans="5:13" ht="15">
      <c r="E137" s="694"/>
      <c r="F137" s="694"/>
      <c r="I137" s="694"/>
      <c r="M137" s="694"/>
    </row>
    <row r="138" spans="5:13" ht="15">
      <c r="E138" s="694"/>
      <c r="F138" s="694"/>
      <c r="I138" s="694"/>
      <c r="M138" s="694"/>
    </row>
    <row r="139" spans="5:13" ht="15">
      <c r="E139" s="694"/>
      <c r="F139" s="694"/>
      <c r="I139" s="694"/>
      <c r="M139" s="694"/>
    </row>
    <row r="140" spans="5:13" ht="15">
      <c r="E140" s="694"/>
      <c r="F140" s="694"/>
      <c r="I140" s="694"/>
      <c r="M140" s="694"/>
    </row>
    <row r="141" spans="5:13" ht="15">
      <c r="E141" s="694"/>
      <c r="F141" s="694"/>
      <c r="I141" s="694"/>
      <c r="M141" s="694"/>
    </row>
    <row r="142" spans="5:13" ht="15">
      <c r="E142" s="694"/>
      <c r="F142" s="694"/>
      <c r="I142" s="694"/>
      <c r="M142" s="694"/>
    </row>
    <row r="143" spans="5:13" ht="15">
      <c r="E143" s="694"/>
      <c r="F143" s="694"/>
      <c r="I143" s="694"/>
      <c r="M143" s="694"/>
    </row>
    <row r="144" spans="5:13" ht="15">
      <c r="E144" s="694"/>
      <c r="F144" s="694"/>
      <c r="I144" s="694"/>
      <c r="M144" s="694"/>
    </row>
    <row r="145" spans="5:13" ht="15">
      <c r="E145" s="694"/>
      <c r="F145" s="694"/>
      <c r="I145" s="694"/>
      <c r="M145" s="694"/>
    </row>
    <row r="146" spans="5:13" ht="15">
      <c r="E146" s="694"/>
      <c r="F146" s="694"/>
      <c r="I146" s="694"/>
      <c r="M146" s="694"/>
    </row>
    <row r="147" spans="5:13" ht="15">
      <c r="E147" s="694"/>
      <c r="F147" s="694"/>
      <c r="I147" s="694"/>
      <c r="M147" s="694"/>
    </row>
    <row r="148" spans="5:13" ht="15">
      <c r="E148" s="694"/>
      <c r="F148" s="694"/>
      <c r="I148" s="694"/>
      <c r="M148" s="694"/>
    </row>
    <row r="149" spans="5:13" ht="15">
      <c r="E149" s="694"/>
      <c r="F149" s="694"/>
      <c r="I149" s="694"/>
      <c r="M149" s="694"/>
    </row>
    <row r="150" spans="5:13" ht="15">
      <c r="E150" s="694"/>
      <c r="F150" s="694"/>
      <c r="I150" s="694"/>
      <c r="M150" s="694"/>
    </row>
    <row r="151" spans="5:13" ht="15">
      <c r="E151" s="694"/>
      <c r="F151" s="694"/>
      <c r="I151" s="694"/>
      <c r="M151" s="694"/>
    </row>
    <row r="152" spans="5:13" ht="15">
      <c r="E152" s="694"/>
      <c r="F152" s="694"/>
      <c r="I152" s="694"/>
      <c r="M152" s="694"/>
    </row>
    <row r="153" spans="5:13" ht="15">
      <c r="E153" s="694"/>
      <c r="F153" s="694"/>
      <c r="I153" s="694"/>
      <c r="M153" s="694"/>
    </row>
    <row r="154" spans="5:13" ht="15">
      <c r="E154" s="694"/>
      <c r="F154" s="694"/>
      <c r="I154" s="694"/>
      <c r="M154" s="694"/>
    </row>
    <row r="155" spans="5:13" ht="15">
      <c r="E155" s="694"/>
      <c r="F155" s="694"/>
      <c r="I155" s="694"/>
      <c r="M155" s="694"/>
    </row>
    <row r="156" spans="5:13" ht="15">
      <c r="E156" s="694"/>
      <c r="F156" s="694"/>
      <c r="I156" s="694"/>
      <c r="M156" s="694"/>
    </row>
    <row r="157" spans="5:13" ht="15">
      <c r="E157" s="694"/>
      <c r="F157" s="694"/>
      <c r="I157" s="694"/>
      <c r="M157" s="694"/>
    </row>
    <row r="158" spans="5:13" ht="15">
      <c r="E158" s="694"/>
      <c r="F158" s="694"/>
      <c r="I158" s="694"/>
      <c r="M158" s="694"/>
    </row>
    <row r="159" spans="5:13" ht="15">
      <c r="E159" s="694"/>
      <c r="F159" s="694"/>
      <c r="I159" s="694"/>
      <c r="M159" s="694"/>
    </row>
    <row r="160" spans="5:13" ht="15">
      <c r="E160" s="694"/>
      <c r="F160" s="694"/>
      <c r="I160" s="694"/>
      <c r="M160" s="694"/>
    </row>
    <row r="161" spans="5:13" ht="15">
      <c r="E161" s="694"/>
      <c r="F161" s="694"/>
      <c r="I161" s="694"/>
      <c r="M161" s="694"/>
    </row>
    <row r="162" spans="5:13" ht="15">
      <c r="E162" s="694"/>
      <c r="F162" s="694"/>
      <c r="I162" s="694"/>
      <c r="M162" s="694"/>
    </row>
    <row r="163" spans="5:13" ht="15">
      <c r="E163" s="694"/>
      <c r="F163" s="694"/>
      <c r="I163" s="694"/>
      <c r="M163" s="694"/>
    </row>
    <row r="164" spans="5:13" ht="15">
      <c r="E164" s="694"/>
      <c r="F164" s="694"/>
      <c r="I164" s="694"/>
      <c r="M164" s="694"/>
    </row>
    <row r="165" spans="5:13" ht="15">
      <c r="E165" s="694"/>
      <c r="F165" s="694"/>
      <c r="I165" s="694"/>
      <c r="M165" s="694"/>
    </row>
    <row r="166" spans="5:13" ht="15">
      <c r="E166" s="694"/>
      <c r="F166" s="694"/>
      <c r="I166" s="694"/>
      <c r="M166" s="694"/>
    </row>
    <row r="167" spans="5:13" ht="15">
      <c r="E167" s="694"/>
      <c r="F167" s="694"/>
      <c r="I167" s="694"/>
      <c r="M167" s="694"/>
    </row>
    <row r="168" spans="5:13" ht="15">
      <c r="E168" s="694"/>
      <c r="F168" s="694"/>
      <c r="I168" s="694"/>
      <c r="M168" s="694"/>
    </row>
    <row r="169" spans="5:13" ht="15">
      <c r="E169" s="694"/>
      <c r="F169" s="694"/>
      <c r="I169" s="694"/>
      <c r="M169" s="694"/>
    </row>
    <row r="170" spans="5:13" ht="15">
      <c r="E170" s="694"/>
      <c r="F170" s="694"/>
      <c r="I170" s="694"/>
      <c r="M170" s="694"/>
    </row>
    <row r="171" spans="5:13" ht="15">
      <c r="E171" s="694"/>
      <c r="F171" s="694"/>
      <c r="I171" s="694"/>
      <c r="M171" s="694"/>
    </row>
    <row r="172" spans="5:13" ht="15">
      <c r="E172" s="694"/>
      <c r="F172" s="694"/>
      <c r="I172" s="694"/>
      <c r="M172" s="694"/>
    </row>
    <row r="173" spans="5:13" ht="15">
      <c r="E173" s="694"/>
      <c r="F173" s="694"/>
      <c r="I173" s="694"/>
      <c r="M173" s="694"/>
    </row>
    <row r="174" spans="5:13" ht="15">
      <c r="E174" s="694"/>
      <c r="F174" s="694"/>
      <c r="I174" s="694"/>
      <c r="M174" s="694"/>
    </row>
    <row r="175" spans="5:13" ht="15">
      <c r="E175" s="694"/>
      <c r="F175" s="694"/>
      <c r="I175" s="694"/>
      <c r="M175" s="694"/>
    </row>
    <row r="176" spans="5:13" ht="15">
      <c r="E176" s="694"/>
      <c r="F176" s="694"/>
      <c r="I176" s="694"/>
      <c r="M176" s="694"/>
    </row>
    <row r="177" spans="5:13" ht="15">
      <c r="E177" s="694"/>
      <c r="F177" s="694"/>
      <c r="I177" s="694"/>
      <c r="M177" s="694"/>
    </row>
    <row r="178" spans="5:13" ht="15">
      <c r="E178" s="694"/>
      <c r="F178" s="694"/>
      <c r="I178" s="694"/>
      <c r="M178" s="694"/>
    </row>
    <row r="179" spans="5:13" ht="15">
      <c r="E179" s="694"/>
      <c r="F179" s="694"/>
      <c r="I179" s="694"/>
      <c r="M179" s="694"/>
    </row>
    <row r="180" spans="5:13" ht="15">
      <c r="E180" s="694"/>
      <c r="F180" s="694"/>
      <c r="I180" s="694"/>
      <c r="M180" s="694"/>
    </row>
    <row r="181" spans="5:13" ht="15">
      <c r="E181" s="694"/>
      <c r="F181" s="694"/>
      <c r="I181" s="694"/>
      <c r="M181" s="694"/>
    </row>
    <row r="182" spans="5:13" ht="15">
      <c r="E182" s="694"/>
      <c r="F182" s="694"/>
      <c r="I182" s="694"/>
      <c r="M182" s="694"/>
    </row>
    <row r="183" spans="5:13" ht="15">
      <c r="E183" s="694"/>
      <c r="F183" s="694"/>
      <c r="I183" s="694"/>
      <c r="M183" s="694"/>
    </row>
    <row r="184" spans="5:13" ht="15">
      <c r="E184" s="694"/>
      <c r="F184" s="694"/>
      <c r="I184" s="694"/>
      <c r="M184" s="694"/>
    </row>
    <row r="185" spans="5:13" ht="15">
      <c r="E185" s="694"/>
      <c r="F185" s="694"/>
      <c r="I185" s="694"/>
      <c r="M185" s="694"/>
    </row>
    <row r="186" spans="5:13" ht="15">
      <c r="E186" s="694"/>
      <c r="F186" s="694"/>
      <c r="I186" s="694"/>
      <c r="M186" s="694"/>
    </row>
    <row r="187" spans="5:13" ht="15">
      <c r="E187" s="694"/>
      <c r="F187" s="694"/>
      <c r="I187" s="694"/>
      <c r="M187" s="694"/>
    </row>
    <row r="188" spans="5:13" ht="15">
      <c r="E188" s="694"/>
      <c r="F188" s="694"/>
      <c r="I188" s="694"/>
      <c r="M188" s="694"/>
    </row>
    <row r="189" spans="5:13" ht="15">
      <c r="E189" s="694"/>
      <c r="F189" s="694"/>
      <c r="I189" s="694"/>
      <c r="M189" s="694"/>
    </row>
    <row r="190" spans="5:13" ht="15">
      <c r="E190" s="694"/>
      <c r="F190" s="694"/>
      <c r="I190" s="694"/>
      <c r="M190" s="694"/>
    </row>
  </sheetData>
  <mergeCells count="13">
    <mergeCell ref="F1:M1"/>
    <mergeCell ref="A2:M2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62:D62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60"/>
  <headerFooter alignWithMargins="0">
    <oddHeader>&amp;R&amp;"Times New Roman,Normalny"&amp;12Zał Nr 15 do Sprawozdania Burmistrza z wykonania budżetu za 2009 roku</oddHeader>
    <oddFooter>&amp;C&amp;"Times New Roman,Normalny"&amp;12Strona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E182"/>
  <sheetViews>
    <sheetView showGridLines="0" defaultGridColor="0" view="pageBreakPreview" zoomScale="80" zoomScaleSheetLayoutView="80" colorId="15" workbookViewId="0" topLeftCell="A1">
      <selection activeCell="E56" sqref="E56"/>
    </sheetView>
  </sheetViews>
  <sheetFormatPr defaultColWidth="9.00390625" defaultRowHeight="18" customHeight="1"/>
  <cols>
    <col min="1" max="1" width="7.125" style="582" customWidth="1"/>
    <col min="2" max="2" width="9.75390625" style="582" customWidth="1"/>
    <col min="3" max="3" width="8.75390625" style="583" customWidth="1"/>
    <col min="4" max="4" width="71.375" style="584" customWidth="1"/>
    <col min="5" max="5" width="12.75390625" style="583" customWidth="1"/>
    <col min="6" max="6" width="17.375" style="583" customWidth="1"/>
    <col min="7" max="7" width="19.50390625" style="583" customWidth="1"/>
    <col min="8" max="8" width="18.125" style="583" customWidth="1"/>
    <col min="9" max="9" width="13.75390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16384" width="9.00390625" style="583" customWidth="1"/>
  </cols>
  <sheetData>
    <row r="1" spans="7:13" ht="44.25" customHeight="1">
      <c r="G1" s="191"/>
      <c r="H1" s="191"/>
      <c r="I1" s="191"/>
      <c r="J1" s="191"/>
      <c r="K1" s="191"/>
      <c r="L1" s="191"/>
      <c r="M1" s="191"/>
    </row>
    <row r="2" spans="1:13" s="588" customFormat="1" ht="36.75" customHeight="1">
      <c r="A2" s="653" t="s">
        <v>447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3" s="588" customFormat="1" ht="19.5" customHeigh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3" ht="18" customHeight="1">
      <c r="A4" s="654" t="s">
        <v>236</v>
      </c>
      <c r="B4" s="654"/>
      <c r="C4" s="654"/>
      <c r="D4" s="654"/>
      <c r="E4" s="590"/>
      <c r="M4" s="591" t="s">
        <v>1</v>
      </c>
    </row>
    <row r="5" spans="1:13" s="596" customFormat="1" ht="18" customHeight="1">
      <c r="A5" s="50" t="s">
        <v>2</v>
      </c>
      <c r="B5" s="50" t="s">
        <v>34</v>
      </c>
      <c r="C5" s="51" t="s">
        <v>35</v>
      </c>
      <c r="D5" s="592" t="s">
        <v>262</v>
      </c>
      <c r="E5" s="52" t="s">
        <v>6</v>
      </c>
      <c r="F5" s="593" t="s">
        <v>451</v>
      </c>
      <c r="G5" s="594" t="s">
        <v>264</v>
      </c>
      <c r="H5" s="594"/>
      <c r="I5" s="594"/>
      <c r="J5" s="594"/>
      <c r="K5" s="594"/>
      <c r="L5" s="594"/>
      <c r="M5" s="595"/>
    </row>
    <row r="6" spans="1:13" s="596" customFormat="1" ht="18" customHeight="1">
      <c r="A6" s="50"/>
      <c r="B6" s="50"/>
      <c r="C6" s="51"/>
      <c r="D6" s="592"/>
      <c r="E6" s="52"/>
      <c r="F6" s="593"/>
      <c r="G6" s="595" t="s">
        <v>265</v>
      </c>
      <c r="H6" s="593" t="s">
        <v>266</v>
      </c>
      <c r="I6" s="593"/>
      <c r="J6" s="593"/>
      <c r="K6" s="593"/>
      <c r="L6" s="593"/>
      <c r="M6" s="593" t="s">
        <v>267</v>
      </c>
    </row>
    <row r="7" spans="1:13" s="597" customFormat="1" ht="72" customHeight="1">
      <c r="A7" s="50"/>
      <c r="B7" s="50"/>
      <c r="C7" s="51"/>
      <c r="D7" s="592"/>
      <c r="E7" s="52"/>
      <c r="F7" s="593"/>
      <c r="G7" s="595"/>
      <c r="H7" s="593" t="s">
        <v>268</v>
      </c>
      <c r="I7" s="593" t="s">
        <v>269</v>
      </c>
      <c r="J7" s="593" t="s">
        <v>270</v>
      </c>
      <c r="K7" s="51" t="s">
        <v>271</v>
      </c>
      <c r="L7" s="51" t="s">
        <v>272</v>
      </c>
      <c r="M7" s="593"/>
    </row>
    <row r="8" spans="1:13" s="603" customFormat="1" ht="15" customHeight="1">
      <c r="A8" s="55">
        <v>1</v>
      </c>
      <c r="B8" s="55">
        <v>2</v>
      </c>
      <c r="C8" s="56">
        <v>3</v>
      </c>
      <c r="D8" s="600">
        <v>4</v>
      </c>
      <c r="E8" s="57">
        <v>5</v>
      </c>
      <c r="F8" s="601">
        <v>6</v>
      </c>
      <c r="G8" s="602">
        <v>7</v>
      </c>
      <c r="H8" s="602">
        <v>8</v>
      </c>
      <c r="I8" s="602">
        <v>9</v>
      </c>
      <c r="J8" s="602">
        <v>10</v>
      </c>
      <c r="K8" s="56">
        <v>11</v>
      </c>
      <c r="L8" s="56">
        <v>12</v>
      </c>
      <c r="M8" s="602">
        <v>13</v>
      </c>
    </row>
    <row r="9" spans="1:13" ht="17.25" customHeight="1">
      <c r="A9" s="610">
        <v>801</v>
      </c>
      <c r="B9" s="610">
        <v>80110</v>
      </c>
      <c r="C9" s="610"/>
      <c r="D9" s="611" t="s">
        <v>154</v>
      </c>
      <c r="E9" s="705">
        <f>(G9/F9)*100</f>
        <v>100</v>
      </c>
      <c r="F9" s="613">
        <f>SUM(F10:F30)</f>
        <v>2732210</v>
      </c>
      <c r="G9" s="613">
        <f>SUM(G10:G30)</f>
        <v>2732210</v>
      </c>
      <c r="H9" s="613">
        <f>SUM(H10:H30)</f>
        <v>1861022</v>
      </c>
      <c r="I9" s="613">
        <f>SUM(I10:I30)</f>
        <v>317732</v>
      </c>
      <c r="J9" s="613">
        <f>SUM(J10:J30)</f>
        <v>0</v>
      </c>
      <c r="K9" s="613">
        <f>SUM(K10:K30)</f>
        <v>0</v>
      </c>
      <c r="L9" s="613">
        <f>SUM(L10:L30)</f>
        <v>0</v>
      </c>
      <c r="M9" s="613">
        <f>SUM(M10:M30)</f>
        <v>0</v>
      </c>
    </row>
    <row r="10" spans="1:13" ht="17.25" customHeight="1">
      <c r="A10" s="616"/>
      <c r="B10" s="616"/>
      <c r="C10" s="616">
        <v>3020</v>
      </c>
      <c r="D10" s="621" t="s">
        <v>347</v>
      </c>
      <c r="E10" s="706">
        <f>(G10/F10)*100</f>
        <v>100</v>
      </c>
      <c r="F10" s="619">
        <v>7300</v>
      </c>
      <c r="G10" s="620">
        <v>7300</v>
      </c>
      <c r="H10" s="620"/>
      <c r="I10" s="620"/>
      <c r="J10" s="620"/>
      <c r="K10" s="620"/>
      <c r="L10" s="726"/>
      <c r="M10" s="707"/>
    </row>
    <row r="11" spans="1:13" ht="17.25" customHeight="1">
      <c r="A11" s="610"/>
      <c r="B11" s="616"/>
      <c r="C11" s="616">
        <v>3240</v>
      </c>
      <c r="D11" s="621" t="s">
        <v>349</v>
      </c>
      <c r="E11" s="706">
        <f>(G11/F11)*100</f>
        <v>100</v>
      </c>
      <c r="F11" s="619">
        <v>2048</v>
      </c>
      <c r="G11" s="620">
        <v>2048</v>
      </c>
      <c r="H11" s="620"/>
      <c r="I11" s="620"/>
      <c r="J11" s="620"/>
      <c r="K11" s="620"/>
      <c r="L11" s="726"/>
      <c r="M11" s="707"/>
    </row>
    <row r="12" spans="1:13" ht="17.25" customHeight="1">
      <c r="A12" s="610"/>
      <c r="B12" s="616"/>
      <c r="C12" s="616">
        <v>4010</v>
      </c>
      <c r="D12" s="621" t="s">
        <v>350</v>
      </c>
      <c r="E12" s="706">
        <f>(G12/F12)*100</f>
        <v>100</v>
      </c>
      <c r="F12" s="619">
        <v>1734864</v>
      </c>
      <c r="G12" s="620">
        <f>H12</f>
        <v>1734864</v>
      </c>
      <c r="H12" s="620">
        <v>1734864</v>
      </c>
      <c r="I12" s="620"/>
      <c r="J12" s="620"/>
      <c r="K12" s="620"/>
      <c r="L12" s="726"/>
      <c r="M12" s="707"/>
    </row>
    <row r="13" spans="1:13" ht="17.25" customHeight="1">
      <c r="A13" s="610"/>
      <c r="B13" s="616"/>
      <c r="C13" s="616">
        <v>4040</v>
      </c>
      <c r="D13" s="621" t="s">
        <v>298</v>
      </c>
      <c r="E13" s="706">
        <f>(G13/F13)*100</f>
        <v>100</v>
      </c>
      <c r="F13" s="619">
        <v>121332</v>
      </c>
      <c r="G13" s="620">
        <f>H13</f>
        <v>121332</v>
      </c>
      <c r="H13" s="620">
        <v>121332</v>
      </c>
      <c r="I13" s="620"/>
      <c r="J13" s="620"/>
      <c r="K13" s="620"/>
      <c r="L13" s="726"/>
      <c r="M13" s="707"/>
    </row>
    <row r="14" spans="1:13" ht="17.25" customHeight="1">
      <c r="A14" s="610"/>
      <c r="B14" s="616"/>
      <c r="C14" s="616">
        <v>4110</v>
      </c>
      <c r="D14" s="621" t="s">
        <v>299</v>
      </c>
      <c r="E14" s="706">
        <f>(G14/F14)*100</f>
        <v>100</v>
      </c>
      <c r="F14" s="619">
        <v>273562</v>
      </c>
      <c r="G14" s="620">
        <f>I14</f>
        <v>273562</v>
      </c>
      <c r="H14" s="620"/>
      <c r="I14" s="620">
        <v>273562</v>
      </c>
      <c r="J14" s="620"/>
      <c r="K14" s="620"/>
      <c r="L14" s="726"/>
      <c r="M14" s="707"/>
    </row>
    <row r="15" spans="1:13" ht="17.25" customHeight="1">
      <c r="A15" s="610"/>
      <c r="B15" s="616"/>
      <c r="C15" s="616">
        <v>4120</v>
      </c>
      <c r="D15" s="621" t="s">
        <v>300</v>
      </c>
      <c r="E15" s="706">
        <f>(G15/F15)*100</f>
        <v>100</v>
      </c>
      <c r="F15" s="619">
        <v>44170</v>
      </c>
      <c r="G15" s="620">
        <f>I15</f>
        <v>44170</v>
      </c>
      <c r="H15" s="620"/>
      <c r="I15" s="620">
        <v>44170</v>
      </c>
      <c r="J15" s="620"/>
      <c r="K15" s="620"/>
      <c r="L15" s="726"/>
      <c r="M15" s="707"/>
    </row>
    <row r="16" spans="1:13" ht="17.25" customHeight="1">
      <c r="A16" s="610"/>
      <c r="B16" s="616"/>
      <c r="C16" s="616">
        <v>4170</v>
      </c>
      <c r="D16" s="621" t="s">
        <v>302</v>
      </c>
      <c r="E16" s="706">
        <f>(G16/F16)*100</f>
        <v>100</v>
      </c>
      <c r="F16" s="619">
        <v>4826</v>
      </c>
      <c r="G16" s="620">
        <f>H16</f>
        <v>4826</v>
      </c>
      <c r="H16" s="620">
        <v>4826</v>
      </c>
      <c r="I16" s="620"/>
      <c r="J16" s="620"/>
      <c r="K16" s="620"/>
      <c r="L16" s="726"/>
      <c r="M16" s="707"/>
    </row>
    <row r="17" spans="1:13" ht="17.25" customHeight="1">
      <c r="A17" s="610"/>
      <c r="B17" s="616"/>
      <c r="C17" s="616">
        <v>4210</v>
      </c>
      <c r="D17" s="621" t="s">
        <v>284</v>
      </c>
      <c r="E17" s="706">
        <f>(G17/F17)*100</f>
        <v>100</v>
      </c>
      <c r="F17" s="619">
        <v>85681</v>
      </c>
      <c r="G17" s="620">
        <v>85681</v>
      </c>
      <c r="H17" s="620"/>
      <c r="I17" s="620"/>
      <c r="J17" s="620"/>
      <c r="K17" s="620"/>
      <c r="L17" s="726"/>
      <c r="M17" s="707"/>
    </row>
    <row r="18" spans="1:13" ht="17.25" customHeight="1">
      <c r="A18" s="616"/>
      <c r="B18" s="616"/>
      <c r="C18" s="616">
        <v>4240</v>
      </c>
      <c r="D18" s="621" t="s">
        <v>351</v>
      </c>
      <c r="E18" s="706">
        <f>(G18/F18)*100</f>
        <v>100</v>
      </c>
      <c r="F18" s="619">
        <v>7589</v>
      </c>
      <c r="G18" s="620">
        <v>7589</v>
      </c>
      <c r="H18" s="620"/>
      <c r="I18" s="620"/>
      <c r="J18" s="620"/>
      <c r="K18" s="620"/>
      <c r="L18" s="726"/>
      <c r="M18" s="707"/>
    </row>
    <row r="19" spans="1:13" ht="17.25" customHeight="1">
      <c r="A19" s="616"/>
      <c r="B19" s="616"/>
      <c r="C19" s="616">
        <v>4260</v>
      </c>
      <c r="D19" s="621" t="s">
        <v>352</v>
      </c>
      <c r="E19" s="706">
        <f>(G19/F19)*100</f>
        <v>100</v>
      </c>
      <c r="F19" s="619">
        <v>214471</v>
      </c>
      <c r="G19" s="620">
        <v>214471</v>
      </c>
      <c r="H19" s="620"/>
      <c r="I19" s="620"/>
      <c r="J19" s="620"/>
      <c r="K19" s="620"/>
      <c r="L19" s="726"/>
      <c r="M19" s="707"/>
    </row>
    <row r="20" spans="1:13" ht="17.25" customHeight="1">
      <c r="A20" s="616"/>
      <c r="B20" s="616"/>
      <c r="C20" s="616">
        <v>4270</v>
      </c>
      <c r="D20" s="621" t="s">
        <v>287</v>
      </c>
      <c r="E20" s="706">
        <f>(G20/F20)*100</f>
        <v>100</v>
      </c>
      <c r="F20" s="619">
        <v>59218</v>
      </c>
      <c r="G20" s="620">
        <v>59218</v>
      </c>
      <c r="H20" s="620"/>
      <c r="I20" s="620"/>
      <c r="J20" s="620"/>
      <c r="K20" s="620"/>
      <c r="L20" s="726"/>
      <c r="M20" s="707"/>
    </row>
    <row r="21" spans="1:13" ht="17.25" customHeight="1">
      <c r="A21" s="616"/>
      <c r="B21" s="616"/>
      <c r="C21" s="616">
        <v>4280</v>
      </c>
      <c r="D21" s="621" t="s">
        <v>353</v>
      </c>
      <c r="E21" s="706">
        <f>(G21/F21)*100</f>
        <v>100</v>
      </c>
      <c r="F21" s="619">
        <v>960</v>
      </c>
      <c r="G21" s="620">
        <v>960</v>
      </c>
      <c r="H21" s="622"/>
      <c r="I21" s="622"/>
      <c r="J21" s="622"/>
      <c r="K21" s="622"/>
      <c r="L21" s="727"/>
      <c r="M21" s="623"/>
    </row>
    <row r="22" spans="1:13" ht="17.25" customHeight="1">
      <c r="A22" s="616"/>
      <c r="B22" s="616"/>
      <c r="C22" s="616">
        <v>4300</v>
      </c>
      <c r="D22" s="621" t="s">
        <v>278</v>
      </c>
      <c r="E22" s="706">
        <f>(G22/F22)*100</f>
        <v>100</v>
      </c>
      <c r="F22" s="619">
        <v>46735</v>
      </c>
      <c r="G22" s="620">
        <v>46735</v>
      </c>
      <c r="H22" s="620"/>
      <c r="I22" s="620"/>
      <c r="J22" s="620"/>
      <c r="K22" s="620"/>
      <c r="L22" s="726"/>
      <c r="M22" s="707"/>
    </row>
    <row r="23" spans="1:13" ht="17.25" customHeight="1">
      <c r="A23" s="616"/>
      <c r="B23" s="616"/>
      <c r="C23" s="616">
        <v>4350</v>
      </c>
      <c r="D23" s="621" t="s">
        <v>306</v>
      </c>
      <c r="E23" s="706">
        <f>(G23/F23)*100</f>
        <v>100</v>
      </c>
      <c r="F23" s="619">
        <v>400</v>
      </c>
      <c r="G23" s="620">
        <v>400</v>
      </c>
      <c r="H23" s="622"/>
      <c r="I23" s="622"/>
      <c r="J23" s="622"/>
      <c r="K23" s="622"/>
      <c r="L23" s="727"/>
      <c r="M23" s="623"/>
    </row>
    <row r="24" spans="1:13" ht="33" customHeight="1">
      <c r="A24" s="616"/>
      <c r="B24" s="616"/>
      <c r="C24" s="616">
        <v>4370</v>
      </c>
      <c r="D24" s="621" t="s">
        <v>354</v>
      </c>
      <c r="E24" s="706">
        <f>(G24/F24)*100</f>
        <v>100</v>
      </c>
      <c r="F24" s="619">
        <v>5000</v>
      </c>
      <c r="G24" s="620">
        <v>5000</v>
      </c>
      <c r="H24" s="620"/>
      <c r="I24" s="620"/>
      <c r="J24" s="620"/>
      <c r="K24" s="620"/>
      <c r="L24" s="726"/>
      <c r="M24" s="707"/>
    </row>
    <row r="25" spans="1:13" ht="17.25" customHeight="1">
      <c r="A25" s="616"/>
      <c r="B25" s="616"/>
      <c r="C25" s="616">
        <v>4410</v>
      </c>
      <c r="D25" s="621" t="s">
        <v>311</v>
      </c>
      <c r="E25" s="706">
        <f>(G25/F25)*100</f>
        <v>100</v>
      </c>
      <c r="F25" s="619">
        <v>6700</v>
      </c>
      <c r="G25" s="620">
        <v>6700</v>
      </c>
      <c r="H25" s="620"/>
      <c r="I25" s="620"/>
      <c r="J25" s="620"/>
      <c r="K25" s="620"/>
      <c r="L25" s="726"/>
      <c r="M25" s="707"/>
    </row>
    <row r="26" spans="1:13" ht="17.25" customHeight="1">
      <c r="A26" s="708"/>
      <c r="B26" s="708"/>
      <c r="C26" s="708">
        <v>4430</v>
      </c>
      <c r="D26" s="728" t="s">
        <v>355</v>
      </c>
      <c r="E26" s="706">
        <f>(G26/F26)*100</f>
        <v>100</v>
      </c>
      <c r="F26" s="729">
        <v>1807</v>
      </c>
      <c r="G26" s="710">
        <v>1807</v>
      </c>
      <c r="H26" s="710"/>
      <c r="I26" s="710"/>
      <c r="J26" s="710"/>
      <c r="K26" s="710"/>
      <c r="L26" s="730"/>
      <c r="M26" s="711"/>
    </row>
    <row r="27" spans="1:13" ht="17.25" customHeight="1">
      <c r="A27" s="616"/>
      <c r="B27" s="616"/>
      <c r="C27" s="616">
        <v>4440</v>
      </c>
      <c r="D27" s="621" t="s">
        <v>314</v>
      </c>
      <c r="E27" s="706">
        <f>(G27/F27)*100</f>
        <v>100</v>
      </c>
      <c r="F27" s="619">
        <v>99182</v>
      </c>
      <c r="G27" s="620">
        <v>99182</v>
      </c>
      <c r="H27" s="620"/>
      <c r="I27" s="620"/>
      <c r="J27" s="620"/>
      <c r="K27" s="620"/>
      <c r="L27" s="726"/>
      <c r="M27" s="707"/>
    </row>
    <row r="28" spans="1:13" ht="33" customHeight="1">
      <c r="A28" s="616"/>
      <c r="B28" s="616"/>
      <c r="C28" s="616">
        <v>4700</v>
      </c>
      <c r="D28" s="621" t="s">
        <v>316</v>
      </c>
      <c r="E28" s="706">
        <f>(G28/F28)*100</f>
        <v>100</v>
      </c>
      <c r="F28" s="619">
        <v>3304</v>
      </c>
      <c r="G28" s="620">
        <v>3304</v>
      </c>
      <c r="H28" s="620"/>
      <c r="I28" s="620"/>
      <c r="J28" s="620"/>
      <c r="K28" s="620"/>
      <c r="L28" s="726"/>
      <c r="M28" s="707"/>
    </row>
    <row r="29" spans="1:13" ht="33" customHeight="1">
      <c r="A29" s="616"/>
      <c r="B29" s="616"/>
      <c r="C29" s="616">
        <v>4740</v>
      </c>
      <c r="D29" s="621" t="s">
        <v>356</v>
      </c>
      <c r="E29" s="706">
        <f>(G29/F29)*100</f>
        <v>100</v>
      </c>
      <c r="F29" s="619">
        <v>2321</v>
      </c>
      <c r="G29" s="620">
        <v>2321</v>
      </c>
      <c r="H29" s="620"/>
      <c r="I29" s="620"/>
      <c r="J29" s="620"/>
      <c r="K29" s="620"/>
      <c r="L29" s="726"/>
      <c r="M29" s="707"/>
    </row>
    <row r="30" spans="1:13" ht="17.25" customHeight="1">
      <c r="A30" s="616"/>
      <c r="B30" s="616"/>
      <c r="C30" s="616">
        <v>4750</v>
      </c>
      <c r="D30" s="621" t="s">
        <v>357</v>
      </c>
      <c r="E30" s="706">
        <f>(G30/F30)*100</f>
        <v>100</v>
      </c>
      <c r="F30" s="619">
        <v>10740</v>
      </c>
      <c r="G30" s="620">
        <v>10740</v>
      </c>
      <c r="H30" s="620"/>
      <c r="I30" s="620"/>
      <c r="J30" s="620"/>
      <c r="K30" s="620"/>
      <c r="L30" s="726"/>
      <c r="M30" s="707"/>
    </row>
    <row r="31" spans="1:13" ht="17.25" customHeight="1">
      <c r="A31" s="712"/>
      <c r="B31" s="610">
        <v>80146</v>
      </c>
      <c r="C31" s="610"/>
      <c r="D31" s="611" t="s">
        <v>375</v>
      </c>
      <c r="E31" s="705">
        <f>(G31/F31)*100</f>
        <v>100</v>
      </c>
      <c r="F31" s="613">
        <f>SUM(F32:F35)</f>
        <v>8000</v>
      </c>
      <c r="G31" s="613">
        <f>SUM(G32:G35)</f>
        <v>8000</v>
      </c>
      <c r="H31" s="613">
        <f>SUM(H32:H35)</f>
        <v>0</v>
      </c>
      <c r="I31" s="613">
        <f>SUM(I32:I35)</f>
        <v>0</v>
      </c>
      <c r="J31" s="613">
        <f>SUM(J32:J35)</f>
        <v>0</v>
      </c>
      <c r="K31" s="613">
        <f>SUM(K32:K35)</f>
        <v>0</v>
      </c>
      <c r="L31" s="613">
        <f>SUM(L32:L35)</f>
        <v>0</v>
      </c>
      <c r="M31" s="613">
        <f>SUM(M32:M35)</f>
        <v>0</v>
      </c>
    </row>
    <row r="32" spans="1:13" ht="17.25" customHeight="1">
      <c r="A32" s="713"/>
      <c r="B32" s="616"/>
      <c r="C32" s="616">
        <v>4240</v>
      </c>
      <c r="D32" s="621" t="s">
        <v>360</v>
      </c>
      <c r="E32" s="706">
        <f>(G32/F32)*100</f>
        <v>100</v>
      </c>
      <c r="F32" s="619">
        <v>1824</v>
      </c>
      <c r="G32" s="620">
        <v>1824</v>
      </c>
      <c r="H32" s="620"/>
      <c r="I32" s="620"/>
      <c r="J32" s="620"/>
      <c r="K32" s="620"/>
      <c r="L32" s="726"/>
      <c r="M32" s="707"/>
    </row>
    <row r="33" spans="1:13" ht="17.25" customHeight="1">
      <c r="A33" s="713"/>
      <c r="B33" s="616"/>
      <c r="C33" s="616">
        <v>4300</v>
      </c>
      <c r="D33" s="621" t="s">
        <v>288</v>
      </c>
      <c r="E33" s="706">
        <f>(G33/F33)*100</f>
        <v>100</v>
      </c>
      <c r="F33" s="619">
        <v>1275</v>
      </c>
      <c r="G33" s="620">
        <v>1275</v>
      </c>
      <c r="H33" s="620"/>
      <c r="I33" s="620"/>
      <c r="J33" s="620"/>
      <c r="K33" s="620"/>
      <c r="L33" s="726"/>
      <c r="M33" s="707"/>
    </row>
    <row r="34" spans="1:13" ht="17.25" customHeight="1">
      <c r="A34" s="713"/>
      <c r="B34" s="616"/>
      <c r="C34" s="616">
        <v>4410</v>
      </c>
      <c r="D34" s="621" t="s">
        <v>311</v>
      </c>
      <c r="E34" s="706">
        <f>(G34/F34)*100</f>
        <v>100</v>
      </c>
      <c r="F34" s="619">
        <v>1146</v>
      </c>
      <c r="G34" s="620">
        <v>1146</v>
      </c>
      <c r="H34" s="620"/>
      <c r="I34" s="620"/>
      <c r="J34" s="620"/>
      <c r="K34" s="620"/>
      <c r="L34" s="726"/>
      <c r="M34" s="707"/>
    </row>
    <row r="35" spans="1:13" ht="33" customHeight="1">
      <c r="A35" s="713"/>
      <c r="B35" s="616"/>
      <c r="C35" s="616">
        <v>4700</v>
      </c>
      <c r="D35" s="621" t="s">
        <v>316</v>
      </c>
      <c r="E35" s="706">
        <f>(G35/F35)*100</f>
        <v>100</v>
      </c>
      <c r="F35" s="619">
        <v>3755</v>
      </c>
      <c r="G35" s="620">
        <v>3755</v>
      </c>
      <c r="H35" s="620"/>
      <c r="I35" s="620"/>
      <c r="J35" s="620"/>
      <c r="K35" s="620"/>
      <c r="L35" s="726"/>
      <c r="M35" s="707"/>
    </row>
    <row r="36" spans="1:13" ht="17.25" customHeight="1">
      <c r="A36" s="714">
        <v>801</v>
      </c>
      <c r="B36" s="714">
        <v>80148</v>
      </c>
      <c r="C36" s="714"/>
      <c r="D36" s="731" t="s">
        <v>156</v>
      </c>
      <c r="E36" s="705">
        <f>(G36/F36)*100</f>
        <v>100</v>
      </c>
      <c r="F36" s="732">
        <f>SUM(F37:F48)</f>
        <v>194400</v>
      </c>
      <c r="G36" s="732">
        <f>SUM(G37:G48)</f>
        <v>194400</v>
      </c>
      <c r="H36" s="732">
        <f>SUM(H37:H48)</f>
        <v>81733</v>
      </c>
      <c r="I36" s="732">
        <f>SUM(I37:I48)</f>
        <v>14212</v>
      </c>
      <c r="J36" s="732">
        <f>SUM(J37:J48)</f>
        <v>0</v>
      </c>
      <c r="K36" s="732">
        <f>SUM(K37:K48)</f>
        <v>0</v>
      </c>
      <c r="L36" s="732">
        <f>SUM(L37:L48)</f>
        <v>0</v>
      </c>
      <c r="M36" s="732">
        <f>SUM(M37:M48)</f>
        <v>0</v>
      </c>
    </row>
    <row r="37" spans="1:13" ht="17.25" customHeight="1">
      <c r="A37" s="616"/>
      <c r="B37" s="616"/>
      <c r="C37" s="616">
        <v>4010</v>
      </c>
      <c r="D37" s="621" t="s">
        <v>297</v>
      </c>
      <c r="E37" s="706">
        <f>(G37/F37)*100</f>
        <v>100</v>
      </c>
      <c r="F37" s="619">
        <v>76296</v>
      </c>
      <c r="G37" s="620">
        <f>H37</f>
        <v>76296</v>
      </c>
      <c r="H37" s="620">
        <v>76296</v>
      </c>
      <c r="I37" s="620"/>
      <c r="J37" s="620"/>
      <c r="K37" s="620"/>
      <c r="L37" s="726"/>
      <c r="M37" s="707"/>
    </row>
    <row r="38" spans="1:13" ht="17.25" customHeight="1">
      <c r="A38" s="616"/>
      <c r="B38" s="616"/>
      <c r="C38" s="616">
        <v>4040</v>
      </c>
      <c r="D38" s="621" t="s">
        <v>298</v>
      </c>
      <c r="E38" s="706">
        <f>(G38/F38)*100</f>
        <v>100</v>
      </c>
      <c r="F38" s="619">
        <v>5437</v>
      </c>
      <c r="G38" s="620">
        <f>H38</f>
        <v>5437</v>
      </c>
      <c r="H38" s="620">
        <v>5437</v>
      </c>
      <c r="I38" s="620"/>
      <c r="J38" s="620"/>
      <c r="K38" s="620"/>
      <c r="L38" s="726"/>
      <c r="M38" s="707"/>
    </row>
    <row r="39" spans="1:13" ht="17.25" customHeight="1">
      <c r="A39" s="616"/>
      <c r="B39" s="616"/>
      <c r="C39" s="616">
        <v>4110</v>
      </c>
      <c r="D39" s="621" t="s">
        <v>299</v>
      </c>
      <c r="E39" s="706">
        <f>(G39/F39)*100</f>
        <v>100</v>
      </c>
      <c r="F39" s="619">
        <v>12247</v>
      </c>
      <c r="G39" s="620">
        <f>I39</f>
        <v>12247</v>
      </c>
      <c r="H39" s="620"/>
      <c r="I39" s="620">
        <v>12247</v>
      </c>
      <c r="J39" s="620"/>
      <c r="K39" s="620"/>
      <c r="L39" s="726"/>
      <c r="M39" s="707"/>
    </row>
    <row r="40" spans="1:13" ht="17.25" customHeight="1">
      <c r="A40" s="616"/>
      <c r="B40" s="616"/>
      <c r="C40" s="616">
        <v>4120</v>
      </c>
      <c r="D40" s="621" t="s">
        <v>300</v>
      </c>
      <c r="E40" s="706">
        <f>(G40/F40)*100</f>
        <v>100</v>
      </c>
      <c r="F40" s="619">
        <v>1965</v>
      </c>
      <c r="G40" s="620">
        <f>I40</f>
        <v>1965</v>
      </c>
      <c r="H40" s="620"/>
      <c r="I40" s="620">
        <v>1965</v>
      </c>
      <c r="J40" s="620"/>
      <c r="K40" s="620"/>
      <c r="L40" s="726"/>
      <c r="M40" s="707"/>
    </row>
    <row r="41" spans="1:13" ht="17.25" customHeight="1">
      <c r="A41" s="616"/>
      <c r="B41" s="616"/>
      <c r="C41" s="616">
        <v>4210</v>
      </c>
      <c r="D41" s="621" t="s">
        <v>284</v>
      </c>
      <c r="E41" s="706">
        <f>(G41/F41)*100</f>
        <v>100</v>
      </c>
      <c r="F41" s="619">
        <v>7603</v>
      </c>
      <c r="G41" s="620">
        <v>7603</v>
      </c>
      <c r="H41" s="620"/>
      <c r="I41" s="620"/>
      <c r="J41" s="620"/>
      <c r="K41" s="620"/>
      <c r="L41" s="726"/>
      <c r="M41" s="707"/>
    </row>
    <row r="42" spans="1:13" ht="17.25" customHeight="1">
      <c r="A42" s="616"/>
      <c r="B42" s="616"/>
      <c r="C42" s="616">
        <v>4220</v>
      </c>
      <c r="D42" s="621" t="s">
        <v>380</v>
      </c>
      <c r="E42" s="706">
        <f>(G42/F42)*100</f>
        <v>100</v>
      </c>
      <c r="F42" s="619">
        <v>81726</v>
      </c>
      <c r="G42" s="620">
        <v>81726</v>
      </c>
      <c r="H42" s="622"/>
      <c r="I42" s="622"/>
      <c r="J42" s="622"/>
      <c r="K42" s="622"/>
      <c r="L42" s="727"/>
      <c r="M42" s="623"/>
    </row>
    <row r="43" spans="1:13" ht="17.25" customHeight="1">
      <c r="A43" s="616"/>
      <c r="B43" s="616"/>
      <c r="C43" s="616">
        <v>4270</v>
      </c>
      <c r="D43" s="621" t="s">
        <v>287</v>
      </c>
      <c r="E43" s="706">
        <f>(G43/F43)*100</f>
        <v>100</v>
      </c>
      <c r="F43" s="619">
        <v>3848</v>
      </c>
      <c r="G43" s="620">
        <v>3848</v>
      </c>
      <c r="H43" s="620"/>
      <c r="I43" s="620"/>
      <c r="J43" s="620"/>
      <c r="K43" s="620"/>
      <c r="L43" s="726"/>
      <c r="M43" s="707"/>
    </row>
    <row r="44" spans="1:239" s="586" customFormat="1" ht="17.25" customHeight="1">
      <c r="A44" s="616"/>
      <c r="B44" s="616"/>
      <c r="C44" s="616">
        <v>4300</v>
      </c>
      <c r="D44" s="621" t="s">
        <v>278</v>
      </c>
      <c r="E44" s="706">
        <f>(G44/F44)*100</f>
        <v>100</v>
      </c>
      <c r="F44" s="619">
        <v>430</v>
      </c>
      <c r="G44" s="620">
        <v>430</v>
      </c>
      <c r="H44" s="620"/>
      <c r="I44" s="620"/>
      <c r="J44" s="620"/>
      <c r="K44" s="620"/>
      <c r="L44" s="726"/>
      <c r="M44" s="707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HX44" s="583"/>
      <c r="HY44" s="583"/>
      <c r="HZ44" s="583"/>
      <c r="IA44" s="583"/>
      <c r="IB44" s="583"/>
      <c r="IC44" s="583"/>
      <c r="ID44" s="583"/>
      <c r="IE44" s="583"/>
    </row>
    <row r="45" spans="1:239" s="586" customFormat="1" ht="17.25" customHeight="1">
      <c r="A45" s="616"/>
      <c r="B45" s="616"/>
      <c r="C45" s="616">
        <v>4390</v>
      </c>
      <c r="D45" s="621" t="s">
        <v>381</v>
      </c>
      <c r="E45" s="706">
        <f>(G45/F45)*100</f>
        <v>100</v>
      </c>
      <c r="F45" s="619">
        <v>1098</v>
      </c>
      <c r="G45" s="620">
        <v>1098</v>
      </c>
      <c r="H45" s="620"/>
      <c r="I45" s="620"/>
      <c r="J45" s="620"/>
      <c r="K45" s="620"/>
      <c r="L45" s="726"/>
      <c r="M45" s="707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HX45" s="583"/>
      <c r="HY45" s="583"/>
      <c r="HZ45" s="583"/>
      <c r="IA45" s="583"/>
      <c r="IB45" s="583"/>
      <c r="IC45" s="583"/>
      <c r="ID45" s="583"/>
      <c r="IE45" s="583"/>
    </row>
    <row r="46" spans="1:239" s="586" customFormat="1" ht="17.25" customHeight="1">
      <c r="A46" s="616"/>
      <c r="B46" s="616"/>
      <c r="C46" s="616">
        <v>4440</v>
      </c>
      <c r="D46" s="621" t="s">
        <v>368</v>
      </c>
      <c r="E46" s="706">
        <f>(G46/F46)*100</f>
        <v>100</v>
      </c>
      <c r="F46" s="619">
        <v>3250</v>
      </c>
      <c r="G46" s="620">
        <v>3250</v>
      </c>
      <c r="H46" s="620"/>
      <c r="I46" s="620"/>
      <c r="J46" s="620"/>
      <c r="K46" s="620"/>
      <c r="L46" s="726"/>
      <c r="M46" s="707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HX46" s="583"/>
      <c r="HY46" s="583"/>
      <c r="HZ46" s="583"/>
      <c r="IA46" s="583"/>
      <c r="IB46" s="583"/>
      <c r="IC46" s="583"/>
      <c r="ID46" s="583"/>
      <c r="IE46" s="583"/>
    </row>
    <row r="47" spans="1:13" ht="33" customHeight="1">
      <c r="A47" s="616"/>
      <c r="B47" s="616"/>
      <c r="C47" s="616">
        <v>4740</v>
      </c>
      <c r="D47" s="621" t="s">
        <v>382</v>
      </c>
      <c r="E47" s="706">
        <f>(G47/F47)*100</f>
        <v>100</v>
      </c>
      <c r="F47" s="619">
        <v>100</v>
      </c>
      <c r="G47" s="620">
        <v>100</v>
      </c>
      <c r="H47" s="620"/>
      <c r="I47" s="620"/>
      <c r="J47" s="620"/>
      <c r="K47" s="620"/>
      <c r="L47" s="726"/>
      <c r="M47" s="707"/>
    </row>
    <row r="48" spans="1:13" ht="17.25" customHeight="1">
      <c r="A48" s="616"/>
      <c r="B48" s="616"/>
      <c r="C48" s="616">
        <v>4750</v>
      </c>
      <c r="D48" s="621" t="s">
        <v>357</v>
      </c>
      <c r="E48" s="706">
        <f>(G48/F48)*100</f>
        <v>100</v>
      </c>
      <c r="F48" s="619">
        <v>400</v>
      </c>
      <c r="G48" s="620">
        <v>400</v>
      </c>
      <c r="H48" s="620"/>
      <c r="I48" s="620"/>
      <c r="J48" s="620"/>
      <c r="K48" s="620"/>
      <c r="L48" s="726"/>
      <c r="M48" s="707"/>
    </row>
    <row r="49" spans="1:13" ht="17.25" customHeight="1">
      <c r="A49" s="610"/>
      <c r="B49" s="610">
        <v>80195</v>
      </c>
      <c r="C49" s="610"/>
      <c r="D49" s="611" t="s">
        <v>42</v>
      </c>
      <c r="E49" s="705">
        <f>(G49/F49)*100</f>
        <v>100</v>
      </c>
      <c r="F49" s="613">
        <f>SUM(F50)</f>
        <v>38015</v>
      </c>
      <c r="G49" s="614">
        <f>SUM(G50)</f>
        <v>38015</v>
      </c>
      <c r="H49" s="614"/>
      <c r="I49" s="614"/>
      <c r="J49" s="614"/>
      <c r="K49" s="614"/>
      <c r="L49" s="733"/>
      <c r="M49" s="615"/>
    </row>
    <row r="50" spans="1:13" ht="17.25" customHeight="1">
      <c r="A50" s="734"/>
      <c r="B50" s="734"/>
      <c r="C50" s="735">
        <v>4440</v>
      </c>
      <c r="D50" s="26" t="s">
        <v>314</v>
      </c>
      <c r="E50" s="736">
        <f>(G50/F50)*100</f>
        <v>100</v>
      </c>
      <c r="F50" s="737">
        <v>38015</v>
      </c>
      <c r="G50" s="737">
        <v>38015</v>
      </c>
      <c r="H50" s="737"/>
      <c r="I50" s="737"/>
      <c r="J50" s="737"/>
      <c r="K50" s="737"/>
      <c r="L50" s="738"/>
      <c r="M50" s="739"/>
    </row>
    <row r="51" spans="1:13" ht="17.25" customHeight="1">
      <c r="A51" s="740"/>
      <c r="B51" s="719"/>
      <c r="C51" s="719"/>
      <c r="D51" s="720" t="s">
        <v>253</v>
      </c>
      <c r="E51" s="741">
        <f>(G51/F51)*100</f>
        <v>95.70663265306122</v>
      </c>
      <c r="F51" s="721">
        <f>F52</f>
        <v>3920</v>
      </c>
      <c r="G51" s="721">
        <f>G52</f>
        <v>3751.7</v>
      </c>
      <c r="H51" s="721">
        <f>H52</f>
        <v>0</v>
      </c>
      <c r="I51" s="721">
        <f>I52</f>
        <v>0</v>
      </c>
      <c r="J51" s="721">
        <f>J52</f>
        <v>0</v>
      </c>
      <c r="K51" s="721">
        <f>K52</f>
        <v>0</v>
      </c>
      <c r="L51" s="721">
        <f>L52</f>
        <v>0</v>
      </c>
      <c r="M51" s="721">
        <f>M52</f>
        <v>0</v>
      </c>
    </row>
    <row r="52" spans="1:13" ht="17.25" customHeight="1">
      <c r="A52" s="734"/>
      <c r="B52" s="610">
        <v>85415</v>
      </c>
      <c r="C52" s="610"/>
      <c r="D52" s="704" t="s">
        <v>179</v>
      </c>
      <c r="E52" s="741">
        <f>(G52/F52)*100</f>
        <v>95.70663265306122</v>
      </c>
      <c r="F52" s="742">
        <f>F53</f>
        <v>3920</v>
      </c>
      <c r="G52" s="742">
        <f>G53</f>
        <v>3751.7</v>
      </c>
      <c r="H52" s="737"/>
      <c r="I52" s="737"/>
      <c r="J52" s="737"/>
      <c r="K52" s="737"/>
      <c r="L52" s="737"/>
      <c r="M52" s="737"/>
    </row>
    <row r="53" spans="1:13" ht="17.25" customHeight="1">
      <c r="A53" s="734"/>
      <c r="B53" s="734"/>
      <c r="C53" s="616">
        <v>3260</v>
      </c>
      <c r="D53" s="22" t="s">
        <v>412</v>
      </c>
      <c r="E53" s="736">
        <f>(G53/F53)*100</f>
        <v>95.70663265306122</v>
      </c>
      <c r="F53" s="620">
        <v>3920</v>
      </c>
      <c r="G53" s="620">
        <v>3751.7</v>
      </c>
      <c r="H53" s="737"/>
      <c r="I53" s="737"/>
      <c r="J53" s="737"/>
      <c r="K53" s="737"/>
      <c r="L53" s="737"/>
      <c r="M53" s="737"/>
    </row>
    <row r="54" spans="1:13" ht="17.25" customHeight="1">
      <c r="A54" s="743" t="s">
        <v>205</v>
      </c>
      <c r="B54" s="743"/>
      <c r="C54" s="743"/>
      <c r="D54" s="743"/>
      <c r="E54" s="744">
        <f>(G54/F54)*100</f>
        <v>99.99434579352908</v>
      </c>
      <c r="F54" s="745">
        <f>SUM(F49,F36,,F31,F9,F52)</f>
        <v>2976545</v>
      </c>
      <c r="G54" s="745">
        <f>SUM(G49,G36,,G31,G9,G52)</f>
        <v>2976376.7</v>
      </c>
      <c r="H54" s="745">
        <f>SUM(H49,H36,,H31,H9,H52)</f>
        <v>1942755</v>
      </c>
      <c r="I54" s="745">
        <f>SUM(I49,I36,,I31,I9,I52)</f>
        <v>331944</v>
      </c>
      <c r="J54" s="745">
        <f>SUM(J49,J36,,J31,J9,J52)</f>
        <v>0</v>
      </c>
      <c r="K54" s="745">
        <f>SUM(K49,K36,,K31,K9,K52)</f>
        <v>0</v>
      </c>
      <c r="L54" s="745">
        <f>SUM(L49,L36,,L31,L9,L52)</f>
        <v>0</v>
      </c>
      <c r="M54" s="745">
        <f>SUM(M49,M36,,M31,M9,M52)</f>
        <v>0</v>
      </c>
    </row>
    <row r="55" spans="5:13" ht="18" customHeight="1">
      <c r="E55" s="693"/>
      <c r="F55" s="694"/>
      <c r="G55" s="695"/>
      <c r="H55" s="694"/>
      <c r="I55" s="694"/>
      <c r="J55" s="696"/>
      <c r="M55" s="694"/>
    </row>
    <row r="56" spans="5:13" ht="18" customHeight="1">
      <c r="E56" s="694"/>
      <c r="F56" s="694"/>
      <c r="G56" s="695"/>
      <c r="H56" s="694"/>
      <c r="I56" s="694"/>
      <c r="J56" s="696"/>
      <c r="M56" s="694"/>
    </row>
    <row r="57" spans="5:13" ht="18" customHeight="1">
      <c r="E57" s="694"/>
      <c r="F57" s="694"/>
      <c r="G57" s="695"/>
      <c r="H57" s="694"/>
      <c r="I57" s="694"/>
      <c r="J57" s="696"/>
      <c r="L57" s="696"/>
      <c r="M57" s="694"/>
    </row>
    <row r="58" spans="5:13" ht="18" customHeight="1">
      <c r="E58" s="694"/>
      <c r="F58" s="694"/>
      <c r="G58" s="695"/>
      <c r="H58" s="694"/>
      <c r="I58" s="694"/>
      <c r="J58" s="696"/>
      <c r="M58" s="694"/>
    </row>
    <row r="59" spans="5:13" ht="18" customHeight="1">
      <c r="E59" s="725"/>
      <c r="F59" s="694"/>
      <c r="G59" s="695"/>
      <c r="H59" s="694"/>
      <c r="I59" s="694"/>
      <c r="J59" s="696"/>
      <c r="M59" s="694"/>
    </row>
    <row r="60" spans="5:13" ht="18" customHeight="1">
      <c r="E60" s="694"/>
      <c r="F60" s="694"/>
      <c r="G60" s="695"/>
      <c r="H60" s="694"/>
      <c r="I60" s="694"/>
      <c r="J60" s="696"/>
      <c r="M60" s="694"/>
    </row>
    <row r="61" spans="5:13" ht="18" customHeight="1">
      <c r="E61" s="694"/>
      <c r="F61" s="694"/>
      <c r="G61" s="695"/>
      <c r="H61" s="694"/>
      <c r="I61" s="694"/>
      <c r="J61" s="696"/>
      <c r="M61" s="694"/>
    </row>
    <row r="62" spans="5:13" ht="18" customHeight="1">
      <c r="E62" s="694"/>
      <c r="F62" s="694"/>
      <c r="G62" s="695"/>
      <c r="H62" s="694"/>
      <c r="I62" s="694"/>
      <c r="J62" s="696"/>
      <c r="M62" s="694"/>
    </row>
    <row r="63" spans="5:13" ht="18" customHeight="1">
      <c r="E63" s="694"/>
      <c r="F63" s="694"/>
      <c r="G63" s="695"/>
      <c r="H63" s="694"/>
      <c r="I63" s="694"/>
      <c r="J63" s="696"/>
      <c r="M63" s="694"/>
    </row>
    <row r="64" spans="5:13" ht="18" customHeight="1">
      <c r="E64" s="694"/>
      <c r="F64" s="694"/>
      <c r="G64" s="695"/>
      <c r="H64" s="694"/>
      <c r="I64" s="694"/>
      <c r="J64" s="696"/>
      <c r="M64" s="694"/>
    </row>
    <row r="65" spans="5:13" ht="18" customHeight="1">
      <c r="E65" s="694"/>
      <c r="F65" s="694"/>
      <c r="G65" s="695"/>
      <c r="H65" s="694"/>
      <c r="I65" s="694"/>
      <c r="J65" s="696"/>
      <c r="M65" s="694"/>
    </row>
    <row r="66" spans="5:13" ht="18" customHeight="1">
      <c r="E66" s="694"/>
      <c r="F66" s="694"/>
      <c r="G66" s="695"/>
      <c r="H66" s="694"/>
      <c r="I66" s="694"/>
      <c r="J66" s="696"/>
      <c r="M66" s="694"/>
    </row>
    <row r="67" spans="5:13" ht="18" customHeight="1">
      <c r="E67" s="694"/>
      <c r="F67" s="694"/>
      <c r="G67" s="695"/>
      <c r="H67" s="694"/>
      <c r="I67" s="694"/>
      <c r="J67" s="696"/>
      <c r="M67" s="694"/>
    </row>
    <row r="68" spans="5:13" ht="18" customHeight="1">
      <c r="E68" s="694"/>
      <c r="F68" s="694"/>
      <c r="G68" s="695"/>
      <c r="H68" s="694"/>
      <c r="I68" s="694"/>
      <c r="J68" s="696"/>
      <c r="M68" s="694"/>
    </row>
    <row r="69" spans="5:13" ht="18" customHeight="1">
      <c r="E69" s="694"/>
      <c r="F69" s="694"/>
      <c r="G69" s="695"/>
      <c r="H69" s="694"/>
      <c r="I69" s="694"/>
      <c r="J69" s="696"/>
      <c r="M69" s="694"/>
    </row>
    <row r="70" spans="5:13" ht="18" customHeight="1">
      <c r="E70" s="694"/>
      <c r="F70" s="694"/>
      <c r="G70" s="695"/>
      <c r="H70" s="694"/>
      <c r="I70" s="694"/>
      <c r="J70" s="696"/>
      <c r="M70" s="694"/>
    </row>
    <row r="71" spans="5:13" ht="18" customHeight="1">
      <c r="E71" s="694"/>
      <c r="F71" s="694"/>
      <c r="G71" s="695"/>
      <c r="H71" s="694"/>
      <c r="I71" s="694"/>
      <c r="J71" s="696"/>
      <c r="M71" s="694"/>
    </row>
    <row r="72" spans="5:13" ht="18" customHeight="1">
      <c r="E72" s="694"/>
      <c r="F72" s="694"/>
      <c r="G72" s="695"/>
      <c r="H72" s="694"/>
      <c r="I72" s="694"/>
      <c r="J72" s="696"/>
      <c r="M72" s="694"/>
    </row>
    <row r="73" spans="5:13" ht="18" customHeight="1">
      <c r="E73" s="694"/>
      <c r="F73" s="694"/>
      <c r="G73" s="695"/>
      <c r="H73" s="694"/>
      <c r="I73" s="694"/>
      <c r="J73" s="696"/>
      <c r="M73" s="694"/>
    </row>
    <row r="74" spans="5:13" ht="18" customHeight="1">
      <c r="E74" s="694"/>
      <c r="F74" s="694"/>
      <c r="G74" s="695"/>
      <c r="H74" s="694"/>
      <c r="I74" s="694"/>
      <c r="J74" s="696"/>
      <c r="M74" s="694"/>
    </row>
    <row r="75" spans="5:13" ht="18" customHeight="1">
      <c r="E75" s="694"/>
      <c r="F75" s="694"/>
      <c r="G75" s="695"/>
      <c r="H75" s="694"/>
      <c r="I75" s="694"/>
      <c r="J75" s="696"/>
      <c r="M75" s="694"/>
    </row>
    <row r="76" spans="5:13" ht="18" customHeight="1">
      <c r="E76" s="694"/>
      <c r="F76" s="694"/>
      <c r="G76" s="695"/>
      <c r="H76" s="694"/>
      <c r="I76" s="694"/>
      <c r="J76" s="696"/>
      <c r="M76" s="694"/>
    </row>
    <row r="77" spans="5:13" ht="18" customHeight="1">
      <c r="E77" s="694"/>
      <c r="F77" s="694"/>
      <c r="G77" s="695"/>
      <c r="H77" s="694"/>
      <c r="I77" s="694"/>
      <c r="J77" s="696"/>
      <c r="M77" s="694"/>
    </row>
    <row r="78" spans="5:13" ht="18" customHeight="1">
      <c r="E78" s="694"/>
      <c r="F78" s="694"/>
      <c r="G78" s="695"/>
      <c r="H78" s="694"/>
      <c r="I78" s="694"/>
      <c r="J78" s="696"/>
      <c r="M78" s="694"/>
    </row>
    <row r="79" spans="5:13" ht="18" customHeight="1">
      <c r="E79" s="694"/>
      <c r="F79" s="694"/>
      <c r="G79" s="695"/>
      <c r="H79" s="694"/>
      <c r="I79" s="694"/>
      <c r="J79" s="696"/>
      <c r="M79" s="694"/>
    </row>
    <row r="80" spans="5:13" ht="18" customHeight="1">
      <c r="E80" s="694"/>
      <c r="F80" s="694"/>
      <c r="G80" s="695"/>
      <c r="H80" s="694"/>
      <c r="I80" s="694"/>
      <c r="J80" s="696"/>
      <c r="M80" s="694"/>
    </row>
    <row r="81" spans="5:13" ht="18" customHeight="1">
      <c r="E81" s="694"/>
      <c r="F81" s="694"/>
      <c r="G81" s="695"/>
      <c r="H81" s="694"/>
      <c r="I81" s="694"/>
      <c r="J81" s="696"/>
      <c r="M81" s="694"/>
    </row>
    <row r="82" spans="5:13" ht="18" customHeight="1">
      <c r="E82" s="694"/>
      <c r="F82" s="694"/>
      <c r="H82" s="694"/>
      <c r="I82" s="694"/>
      <c r="M82" s="694"/>
    </row>
    <row r="83" spans="5:13" ht="18" customHeight="1">
      <c r="E83" s="694"/>
      <c r="F83" s="694"/>
      <c r="H83" s="694"/>
      <c r="I83" s="694"/>
      <c r="M83" s="694"/>
    </row>
    <row r="84" spans="5:13" ht="18" customHeight="1">
      <c r="E84" s="694"/>
      <c r="F84" s="694"/>
      <c r="H84" s="694"/>
      <c r="I84" s="694"/>
      <c r="M84" s="694"/>
    </row>
    <row r="85" spans="5:13" ht="18" customHeight="1">
      <c r="E85" s="694"/>
      <c r="F85" s="694"/>
      <c r="H85" s="694"/>
      <c r="I85" s="694"/>
      <c r="M85" s="694"/>
    </row>
    <row r="86" spans="5:13" ht="18" customHeight="1">
      <c r="E86" s="694"/>
      <c r="F86" s="694"/>
      <c r="H86" s="694"/>
      <c r="I86" s="694"/>
      <c r="M86" s="694"/>
    </row>
    <row r="87" spans="5:13" ht="18" customHeight="1">
      <c r="E87" s="694"/>
      <c r="F87" s="694"/>
      <c r="H87" s="694"/>
      <c r="I87" s="694"/>
      <c r="M87" s="694"/>
    </row>
    <row r="88" spans="5:13" ht="18" customHeight="1">
      <c r="E88" s="694"/>
      <c r="F88" s="694"/>
      <c r="H88" s="694"/>
      <c r="I88" s="694"/>
      <c r="M88" s="694"/>
    </row>
    <row r="89" spans="5:13" ht="18" customHeight="1">
      <c r="E89" s="694"/>
      <c r="F89" s="694"/>
      <c r="H89" s="694"/>
      <c r="I89" s="694"/>
      <c r="M89" s="694"/>
    </row>
    <row r="90" spans="5:13" ht="18" customHeight="1">
      <c r="E90" s="694"/>
      <c r="F90" s="694"/>
      <c r="I90" s="694"/>
      <c r="M90" s="694"/>
    </row>
    <row r="91" spans="5:13" ht="18" customHeight="1">
      <c r="E91" s="694"/>
      <c r="F91" s="694"/>
      <c r="I91" s="694"/>
      <c r="M91" s="694"/>
    </row>
    <row r="92" spans="5:13" ht="18" customHeight="1">
      <c r="E92" s="694"/>
      <c r="F92" s="694"/>
      <c r="I92" s="694"/>
      <c r="M92" s="694"/>
    </row>
    <row r="93" spans="5:13" ht="18" customHeight="1">
      <c r="E93" s="694"/>
      <c r="F93" s="694"/>
      <c r="I93" s="694"/>
      <c r="M93" s="694"/>
    </row>
    <row r="94" spans="5:13" ht="18" customHeight="1">
      <c r="E94" s="694"/>
      <c r="F94" s="694"/>
      <c r="I94" s="694"/>
      <c r="M94" s="694"/>
    </row>
    <row r="95" spans="5:13" ht="18" customHeight="1">
      <c r="E95" s="694"/>
      <c r="F95" s="694"/>
      <c r="I95" s="694"/>
      <c r="M95" s="694"/>
    </row>
    <row r="96" spans="5:13" ht="18" customHeight="1">
      <c r="E96" s="694"/>
      <c r="F96" s="694"/>
      <c r="I96" s="694"/>
      <c r="M96" s="694"/>
    </row>
    <row r="97" spans="5:13" ht="18" customHeight="1">
      <c r="E97" s="694"/>
      <c r="F97" s="694"/>
      <c r="I97" s="694"/>
      <c r="M97" s="694"/>
    </row>
    <row r="98" spans="5:13" ht="18" customHeight="1">
      <c r="E98" s="694"/>
      <c r="F98" s="694"/>
      <c r="I98" s="694"/>
      <c r="M98" s="694"/>
    </row>
    <row r="99" spans="5:13" ht="18" customHeight="1">
      <c r="E99" s="694"/>
      <c r="F99" s="694"/>
      <c r="I99" s="694"/>
      <c r="M99" s="694"/>
    </row>
    <row r="100" spans="5:13" ht="18" customHeight="1">
      <c r="E100" s="694"/>
      <c r="F100" s="694"/>
      <c r="I100" s="694"/>
      <c r="M100" s="694"/>
    </row>
    <row r="101" spans="5:13" ht="18" customHeight="1">
      <c r="E101" s="694"/>
      <c r="F101" s="694"/>
      <c r="I101" s="694"/>
      <c r="M101" s="694"/>
    </row>
    <row r="102" spans="5:13" ht="18" customHeight="1">
      <c r="E102" s="694"/>
      <c r="F102" s="694"/>
      <c r="I102" s="694"/>
      <c r="M102" s="694"/>
    </row>
    <row r="103" spans="5:13" ht="18" customHeight="1">
      <c r="E103" s="694"/>
      <c r="F103" s="694"/>
      <c r="I103" s="694"/>
      <c r="M103" s="694"/>
    </row>
    <row r="104" spans="5:13" ht="18" customHeight="1">
      <c r="E104" s="694"/>
      <c r="F104" s="694"/>
      <c r="I104" s="694"/>
      <c r="M104" s="694"/>
    </row>
    <row r="105" spans="5:13" ht="18" customHeight="1">
      <c r="E105" s="694"/>
      <c r="F105" s="694"/>
      <c r="I105" s="694"/>
      <c r="M105" s="694"/>
    </row>
    <row r="106" spans="5:13" ht="18" customHeight="1">
      <c r="E106" s="694"/>
      <c r="F106" s="694"/>
      <c r="I106" s="694"/>
      <c r="M106" s="694"/>
    </row>
    <row r="107" spans="5:13" ht="18" customHeight="1">
      <c r="E107" s="694"/>
      <c r="F107" s="694"/>
      <c r="I107" s="694"/>
      <c r="M107" s="694"/>
    </row>
    <row r="108" spans="5:13" ht="18" customHeight="1">
      <c r="E108" s="694"/>
      <c r="F108" s="694"/>
      <c r="I108" s="694"/>
      <c r="M108" s="694"/>
    </row>
    <row r="109" spans="5:13" ht="18" customHeight="1">
      <c r="E109" s="694"/>
      <c r="F109" s="694"/>
      <c r="I109" s="694"/>
      <c r="M109" s="694"/>
    </row>
    <row r="110" spans="5:13" ht="18" customHeight="1">
      <c r="E110" s="694"/>
      <c r="F110" s="694"/>
      <c r="I110" s="694"/>
      <c r="M110" s="694"/>
    </row>
    <row r="111" spans="5:13" ht="18" customHeight="1">
      <c r="E111" s="694"/>
      <c r="F111" s="694"/>
      <c r="I111" s="694"/>
      <c r="M111" s="694"/>
    </row>
    <row r="112" spans="5:13" ht="18" customHeight="1">
      <c r="E112" s="694"/>
      <c r="F112" s="694"/>
      <c r="I112" s="694"/>
      <c r="M112" s="694"/>
    </row>
    <row r="113" spans="5:13" ht="18" customHeight="1">
      <c r="E113" s="694"/>
      <c r="F113" s="694"/>
      <c r="I113" s="694"/>
      <c r="M113" s="694"/>
    </row>
    <row r="114" spans="5:13" ht="18" customHeight="1">
      <c r="E114" s="694"/>
      <c r="F114" s="694"/>
      <c r="I114" s="694"/>
      <c r="M114" s="694"/>
    </row>
    <row r="115" spans="5:13" ht="18" customHeight="1">
      <c r="E115" s="694"/>
      <c r="F115" s="694"/>
      <c r="I115" s="694"/>
      <c r="M115" s="694"/>
    </row>
    <row r="116" spans="5:13" ht="18" customHeight="1">
      <c r="E116" s="694"/>
      <c r="F116" s="694"/>
      <c r="I116" s="694"/>
      <c r="M116" s="694"/>
    </row>
    <row r="117" spans="5:13" ht="18" customHeight="1">
      <c r="E117" s="694"/>
      <c r="F117" s="694"/>
      <c r="I117" s="694"/>
      <c r="M117" s="694"/>
    </row>
    <row r="118" spans="5:13" ht="18" customHeight="1">
      <c r="E118" s="694"/>
      <c r="F118" s="694"/>
      <c r="I118" s="694"/>
      <c r="M118" s="694"/>
    </row>
    <row r="119" spans="5:13" ht="18" customHeight="1">
      <c r="E119" s="694"/>
      <c r="F119" s="694"/>
      <c r="I119" s="694"/>
      <c r="M119" s="694"/>
    </row>
    <row r="120" spans="5:13" ht="18" customHeight="1">
      <c r="E120" s="694"/>
      <c r="F120" s="694"/>
      <c r="I120" s="694"/>
      <c r="M120" s="694"/>
    </row>
    <row r="121" spans="5:13" ht="18" customHeight="1">
      <c r="E121" s="694"/>
      <c r="F121" s="694"/>
      <c r="I121" s="694"/>
      <c r="M121" s="694"/>
    </row>
    <row r="122" spans="5:13" ht="18" customHeight="1">
      <c r="E122" s="694"/>
      <c r="F122" s="694"/>
      <c r="I122" s="694"/>
      <c r="M122" s="694"/>
    </row>
    <row r="123" spans="5:13" ht="18" customHeight="1">
      <c r="E123" s="694"/>
      <c r="F123" s="694"/>
      <c r="I123" s="694"/>
      <c r="M123" s="694"/>
    </row>
    <row r="124" spans="5:13" ht="18" customHeight="1">
      <c r="E124" s="694"/>
      <c r="F124" s="694"/>
      <c r="I124" s="694"/>
      <c r="M124" s="694"/>
    </row>
    <row r="125" spans="5:13" ht="18" customHeight="1">
      <c r="E125" s="694"/>
      <c r="F125" s="694"/>
      <c r="I125" s="694"/>
      <c r="M125" s="694"/>
    </row>
    <row r="126" spans="5:13" ht="18" customHeight="1">
      <c r="E126" s="694"/>
      <c r="F126" s="694"/>
      <c r="I126" s="694"/>
      <c r="M126" s="694"/>
    </row>
    <row r="127" spans="5:13" ht="18" customHeight="1">
      <c r="E127" s="694"/>
      <c r="F127" s="694"/>
      <c r="I127" s="694"/>
      <c r="M127" s="694"/>
    </row>
    <row r="128" spans="5:13" ht="18" customHeight="1">
      <c r="E128" s="694"/>
      <c r="F128" s="694"/>
      <c r="I128" s="694"/>
      <c r="M128" s="694"/>
    </row>
    <row r="129" spans="5:13" ht="18" customHeight="1">
      <c r="E129" s="694"/>
      <c r="F129" s="694"/>
      <c r="I129" s="694"/>
      <c r="M129" s="694"/>
    </row>
    <row r="130" spans="5:13" ht="18" customHeight="1">
      <c r="E130" s="694"/>
      <c r="F130" s="694"/>
      <c r="I130" s="694"/>
      <c r="M130" s="694"/>
    </row>
    <row r="131" spans="5:13" ht="18" customHeight="1">
      <c r="E131" s="694"/>
      <c r="F131" s="694"/>
      <c r="I131" s="694"/>
      <c r="M131" s="694"/>
    </row>
    <row r="132" spans="5:13" ht="18" customHeight="1">
      <c r="E132" s="694"/>
      <c r="F132" s="694"/>
      <c r="I132" s="694"/>
      <c r="M132" s="694"/>
    </row>
    <row r="133" spans="5:13" ht="18" customHeight="1">
      <c r="E133" s="694"/>
      <c r="F133" s="694"/>
      <c r="I133" s="694"/>
      <c r="M133" s="694"/>
    </row>
    <row r="134" spans="5:13" ht="18" customHeight="1">
      <c r="E134" s="694"/>
      <c r="F134" s="694"/>
      <c r="I134" s="694"/>
      <c r="M134" s="694"/>
    </row>
    <row r="135" spans="5:13" ht="18" customHeight="1">
      <c r="E135" s="694"/>
      <c r="F135" s="694"/>
      <c r="I135" s="694"/>
      <c r="M135" s="694"/>
    </row>
    <row r="136" spans="5:13" ht="18" customHeight="1">
      <c r="E136" s="694"/>
      <c r="F136" s="694"/>
      <c r="I136" s="694"/>
      <c r="M136" s="694"/>
    </row>
    <row r="137" spans="5:13" ht="18" customHeight="1">
      <c r="E137" s="694"/>
      <c r="F137" s="694"/>
      <c r="I137" s="694"/>
      <c r="M137" s="694"/>
    </row>
    <row r="138" spans="5:13" ht="18" customHeight="1">
      <c r="E138" s="694"/>
      <c r="F138" s="694"/>
      <c r="I138" s="694"/>
      <c r="M138" s="694"/>
    </row>
    <row r="139" spans="5:13" ht="18" customHeight="1">
      <c r="E139" s="694"/>
      <c r="F139" s="694"/>
      <c r="I139" s="694"/>
      <c r="M139" s="694"/>
    </row>
    <row r="140" spans="5:13" ht="18" customHeight="1">
      <c r="E140" s="694"/>
      <c r="F140" s="694"/>
      <c r="I140" s="694"/>
      <c r="M140" s="694"/>
    </row>
    <row r="141" spans="5:13" ht="18" customHeight="1">
      <c r="E141" s="694"/>
      <c r="F141" s="694"/>
      <c r="I141" s="694"/>
      <c r="M141" s="694"/>
    </row>
    <row r="142" spans="5:13" ht="18" customHeight="1">
      <c r="E142" s="694"/>
      <c r="F142" s="694"/>
      <c r="I142" s="694"/>
      <c r="M142" s="694"/>
    </row>
    <row r="143" spans="5:13" ht="18" customHeight="1">
      <c r="E143" s="694"/>
      <c r="F143" s="694"/>
      <c r="I143" s="694"/>
      <c r="M143" s="694"/>
    </row>
    <row r="144" spans="5:13" ht="18" customHeight="1">
      <c r="E144" s="694"/>
      <c r="F144" s="694"/>
      <c r="I144" s="694"/>
      <c r="M144" s="694"/>
    </row>
    <row r="145" spans="5:13" ht="18" customHeight="1">
      <c r="E145" s="694"/>
      <c r="F145" s="694"/>
      <c r="I145" s="694"/>
      <c r="M145" s="694"/>
    </row>
    <row r="146" spans="5:13" ht="18" customHeight="1">
      <c r="E146" s="694"/>
      <c r="F146" s="694"/>
      <c r="I146" s="694"/>
      <c r="M146" s="694"/>
    </row>
    <row r="147" spans="5:13" ht="18" customHeight="1">
      <c r="E147" s="694"/>
      <c r="F147" s="694"/>
      <c r="I147" s="694"/>
      <c r="M147" s="694"/>
    </row>
    <row r="148" spans="5:13" ht="18" customHeight="1">
      <c r="E148" s="694"/>
      <c r="F148" s="694"/>
      <c r="I148" s="694"/>
      <c r="M148" s="694"/>
    </row>
    <row r="149" spans="5:13" ht="18" customHeight="1">
      <c r="E149" s="694"/>
      <c r="F149" s="694"/>
      <c r="I149" s="694"/>
      <c r="M149" s="694"/>
    </row>
    <row r="150" spans="5:13" ht="18" customHeight="1">
      <c r="E150" s="694"/>
      <c r="F150" s="694"/>
      <c r="I150" s="694"/>
      <c r="M150" s="694"/>
    </row>
    <row r="151" spans="5:13" ht="18" customHeight="1">
      <c r="E151" s="694"/>
      <c r="F151" s="694"/>
      <c r="I151" s="694"/>
      <c r="M151" s="694"/>
    </row>
    <row r="152" spans="5:13" ht="18" customHeight="1">
      <c r="E152" s="694"/>
      <c r="F152" s="694"/>
      <c r="I152" s="694"/>
      <c r="M152" s="694"/>
    </row>
    <row r="153" spans="5:13" ht="18" customHeight="1">
      <c r="E153" s="694"/>
      <c r="F153" s="694"/>
      <c r="I153" s="694"/>
      <c r="M153" s="694"/>
    </row>
    <row r="154" spans="5:13" ht="18" customHeight="1">
      <c r="E154" s="694"/>
      <c r="F154" s="694"/>
      <c r="I154" s="694"/>
      <c r="M154" s="694"/>
    </row>
    <row r="155" spans="5:13" ht="18" customHeight="1">
      <c r="E155" s="694"/>
      <c r="F155" s="694"/>
      <c r="I155" s="694"/>
      <c r="M155" s="694"/>
    </row>
    <row r="156" spans="5:13" ht="18" customHeight="1">
      <c r="E156" s="694"/>
      <c r="F156" s="694"/>
      <c r="I156" s="694"/>
      <c r="M156" s="694"/>
    </row>
    <row r="157" spans="5:13" ht="18" customHeight="1">
      <c r="E157" s="694"/>
      <c r="F157" s="694"/>
      <c r="I157" s="694"/>
      <c r="M157" s="694"/>
    </row>
    <row r="158" spans="5:13" ht="18" customHeight="1">
      <c r="E158" s="694"/>
      <c r="F158" s="694"/>
      <c r="I158" s="694"/>
      <c r="M158" s="694"/>
    </row>
    <row r="159" spans="5:13" ht="18" customHeight="1">
      <c r="E159" s="694"/>
      <c r="F159" s="694"/>
      <c r="I159" s="694"/>
      <c r="M159" s="694"/>
    </row>
    <row r="160" spans="5:13" ht="18" customHeight="1">
      <c r="E160" s="694"/>
      <c r="F160" s="694"/>
      <c r="I160" s="694"/>
      <c r="M160" s="694"/>
    </row>
    <row r="161" spans="5:13" ht="18" customHeight="1">
      <c r="E161" s="694"/>
      <c r="F161" s="694"/>
      <c r="I161" s="694"/>
      <c r="M161" s="694"/>
    </row>
    <row r="162" spans="5:13" ht="18" customHeight="1">
      <c r="E162" s="694"/>
      <c r="F162" s="694"/>
      <c r="I162" s="694"/>
      <c r="M162" s="694"/>
    </row>
    <row r="163" spans="5:13" ht="18" customHeight="1">
      <c r="E163" s="694"/>
      <c r="F163" s="694"/>
      <c r="I163" s="694"/>
      <c r="M163" s="694"/>
    </row>
    <row r="164" spans="5:13" ht="18" customHeight="1">
      <c r="E164" s="694"/>
      <c r="F164" s="694"/>
      <c r="I164" s="694"/>
      <c r="M164" s="694"/>
    </row>
    <row r="165" spans="5:13" ht="18" customHeight="1">
      <c r="E165" s="694"/>
      <c r="F165" s="694"/>
      <c r="I165" s="694"/>
      <c r="M165" s="694"/>
    </row>
    <row r="166" spans="5:13" ht="18" customHeight="1">
      <c r="E166" s="694"/>
      <c r="F166" s="694"/>
      <c r="I166" s="694"/>
      <c r="M166" s="694"/>
    </row>
    <row r="167" spans="5:13" ht="18" customHeight="1">
      <c r="E167" s="694"/>
      <c r="F167" s="694"/>
      <c r="I167" s="694"/>
      <c r="M167" s="694"/>
    </row>
    <row r="168" spans="5:13" ht="18" customHeight="1">
      <c r="E168" s="694"/>
      <c r="F168" s="694"/>
      <c r="I168" s="694"/>
      <c r="M168" s="694"/>
    </row>
    <row r="169" spans="5:13" ht="18" customHeight="1">
      <c r="E169" s="694"/>
      <c r="F169" s="694"/>
      <c r="I169" s="694"/>
      <c r="M169" s="694"/>
    </row>
    <row r="170" spans="5:13" ht="18" customHeight="1">
      <c r="E170" s="694"/>
      <c r="F170" s="694"/>
      <c r="I170" s="694"/>
      <c r="M170" s="694"/>
    </row>
    <row r="171" spans="5:13" ht="18" customHeight="1">
      <c r="E171" s="694"/>
      <c r="F171" s="694"/>
      <c r="I171" s="694"/>
      <c r="M171" s="694"/>
    </row>
    <row r="172" spans="5:13" ht="18" customHeight="1">
      <c r="E172" s="694"/>
      <c r="F172" s="694"/>
      <c r="I172" s="694"/>
      <c r="M172" s="694"/>
    </row>
    <row r="173" spans="5:13" ht="18" customHeight="1">
      <c r="E173" s="694"/>
      <c r="F173" s="694"/>
      <c r="I173" s="694"/>
      <c r="M173" s="694"/>
    </row>
    <row r="174" spans="5:13" ht="18" customHeight="1">
      <c r="E174" s="694"/>
      <c r="F174" s="694"/>
      <c r="I174" s="694"/>
      <c r="M174" s="694"/>
    </row>
    <row r="175" spans="5:13" ht="18" customHeight="1">
      <c r="E175" s="694"/>
      <c r="F175" s="694"/>
      <c r="I175" s="694"/>
      <c r="M175" s="694"/>
    </row>
    <row r="176" spans="5:13" ht="18" customHeight="1">
      <c r="E176" s="694"/>
      <c r="F176" s="694"/>
      <c r="I176" s="694"/>
      <c r="M176" s="694"/>
    </row>
    <row r="177" spans="5:13" ht="18" customHeight="1">
      <c r="E177" s="694"/>
      <c r="F177" s="694"/>
      <c r="I177" s="694"/>
      <c r="M177" s="694"/>
    </row>
    <row r="178" spans="5:13" ht="18" customHeight="1">
      <c r="E178" s="694"/>
      <c r="F178" s="694"/>
      <c r="I178" s="694"/>
      <c r="M178" s="694"/>
    </row>
    <row r="179" spans="5:13" ht="18" customHeight="1">
      <c r="E179" s="694"/>
      <c r="F179" s="694"/>
      <c r="I179" s="694"/>
      <c r="M179" s="694"/>
    </row>
    <row r="180" spans="5:13" ht="18" customHeight="1">
      <c r="E180" s="694"/>
      <c r="F180" s="694"/>
      <c r="I180" s="694"/>
      <c r="M180" s="694"/>
    </row>
    <row r="181" spans="5:13" ht="18" customHeight="1">
      <c r="E181" s="694"/>
      <c r="F181" s="694"/>
      <c r="I181" s="694"/>
      <c r="M181" s="694"/>
    </row>
    <row r="182" spans="5:13" ht="18" customHeight="1">
      <c r="E182" s="694"/>
      <c r="F182" s="694"/>
      <c r="I182" s="694"/>
      <c r="M182" s="694"/>
    </row>
  </sheetData>
  <mergeCells count="13">
    <mergeCell ref="G1:M1"/>
    <mergeCell ref="A2:M2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54:D54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60"/>
  <headerFooter alignWithMargins="0">
    <oddHeader>&amp;R&amp;"Times New Roman,Normalny"&amp;12Zał Nr 6 do Sprawozdania Burmistrza z wykonania budżetu za 2009 roku</oddHeader>
    <oddFooter>&amp;C&amp;"Times New Roman,Normalny"&amp;12Strona &amp;P z &amp;N</oddFooter>
  </headerFooter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E183"/>
  <sheetViews>
    <sheetView showGridLines="0" defaultGridColor="0" view="pageBreakPreview" zoomScale="80" zoomScaleSheetLayoutView="80" colorId="15" workbookViewId="0" topLeftCell="A1">
      <selection activeCell="D59" sqref="D59"/>
    </sheetView>
  </sheetViews>
  <sheetFormatPr defaultColWidth="9.00390625" defaultRowHeight="18" customHeight="1"/>
  <cols>
    <col min="1" max="1" width="7.125" style="582" customWidth="1"/>
    <col min="2" max="2" width="9.75390625" style="582" customWidth="1"/>
    <col min="3" max="3" width="8.75390625" style="583" customWidth="1"/>
    <col min="4" max="4" width="70.50390625" style="584" customWidth="1"/>
    <col min="5" max="5" width="12.75390625" style="583" customWidth="1"/>
    <col min="6" max="6" width="18.25390625" style="583" customWidth="1"/>
    <col min="7" max="7" width="18.375" style="583" customWidth="1"/>
    <col min="8" max="8" width="15.75390625" style="583" customWidth="1"/>
    <col min="9" max="9" width="15.25390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16384" width="9.00390625" style="583" customWidth="1"/>
  </cols>
  <sheetData>
    <row r="1" spans="7:13" ht="15" customHeight="1">
      <c r="G1"/>
      <c r="H1" s="746"/>
      <c r="I1" s="746"/>
      <c r="J1" s="747"/>
      <c r="K1" s="747"/>
      <c r="L1" s="747"/>
      <c r="M1" s="747"/>
    </row>
    <row r="2" spans="1:13" s="588" customFormat="1" ht="39.75" customHeight="1">
      <c r="A2" s="653" t="s">
        <v>447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3" ht="18" customHeight="1">
      <c r="A3" s="654" t="s">
        <v>238</v>
      </c>
      <c r="B3" s="654"/>
      <c r="C3" s="654"/>
      <c r="D3" s="654"/>
      <c r="E3" s="590"/>
      <c r="M3" s="591" t="s">
        <v>1</v>
      </c>
    </row>
    <row r="4" spans="1:13" s="596" customFormat="1" ht="18" customHeight="1">
      <c r="A4" s="50" t="s">
        <v>2</v>
      </c>
      <c r="B4" s="50" t="s">
        <v>34</v>
      </c>
      <c r="C4" s="51" t="s">
        <v>35</v>
      </c>
      <c r="D4" s="592" t="s">
        <v>262</v>
      </c>
      <c r="E4" s="52" t="s">
        <v>6</v>
      </c>
      <c r="F4" s="593" t="s">
        <v>452</v>
      </c>
      <c r="G4" s="594" t="s">
        <v>264</v>
      </c>
      <c r="H4" s="594"/>
      <c r="I4" s="594"/>
      <c r="J4" s="594"/>
      <c r="K4" s="594"/>
      <c r="L4" s="594"/>
      <c r="M4" s="595"/>
    </row>
    <row r="5" spans="1:13" s="596" customFormat="1" ht="18" customHeight="1">
      <c r="A5" s="50"/>
      <c r="B5" s="50"/>
      <c r="C5" s="51"/>
      <c r="D5" s="592"/>
      <c r="E5" s="52"/>
      <c r="F5" s="593"/>
      <c r="G5" s="595" t="s">
        <v>265</v>
      </c>
      <c r="H5" s="593" t="s">
        <v>266</v>
      </c>
      <c r="I5" s="593"/>
      <c r="J5" s="593"/>
      <c r="K5" s="593"/>
      <c r="L5" s="593"/>
      <c r="M5" s="593" t="s">
        <v>267</v>
      </c>
    </row>
    <row r="6" spans="1:13" s="597" customFormat="1" ht="51.75" customHeight="1">
      <c r="A6" s="50"/>
      <c r="B6" s="50"/>
      <c r="C6" s="51"/>
      <c r="D6" s="592"/>
      <c r="E6" s="52"/>
      <c r="F6" s="593"/>
      <c r="G6" s="595"/>
      <c r="H6" s="593" t="s">
        <v>268</v>
      </c>
      <c r="I6" s="593" t="s">
        <v>269</v>
      </c>
      <c r="J6" s="593" t="s">
        <v>270</v>
      </c>
      <c r="K6" s="51" t="s">
        <v>271</v>
      </c>
      <c r="L6" s="51" t="s">
        <v>272</v>
      </c>
      <c r="M6" s="593"/>
    </row>
    <row r="7" spans="1:13" s="603" customFormat="1" ht="15" customHeight="1">
      <c r="A7" s="55">
        <v>1</v>
      </c>
      <c r="B7" s="55">
        <v>2</v>
      </c>
      <c r="C7" s="56">
        <v>3</v>
      </c>
      <c r="D7" s="600">
        <v>4</v>
      </c>
      <c r="E7" s="57">
        <v>5</v>
      </c>
      <c r="F7" s="601">
        <v>6</v>
      </c>
      <c r="G7" s="602">
        <v>7</v>
      </c>
      <c r="H7" s="602">
        <v>8</v>
      </c>
      <c r="I7" s="602">
        <v>9</v>
      </c>
      <c r="J7" s="602">
        <v>10</v>
      </c>
      <c r="K7" s="56">
        <v>11</v>
      </c>
      <c r="L7" s="56">
        <v>12</v>
      </c>
      <c r="M7" s="602">
        <v>13</v>
      </c>
    </row>
    <row r="8" spans="1:13" ht="17.25" customHeight="1">
      <c r="A8" s="610">
        <v>801</v>
      </c>
      <c r="B8" s="610">
        <v>80110</v>
      </c>
      <c r="C8" s="610"/>
      <c r="D8" s="611" t="s">
        <v>154</v>
      </c>
      <c r="E8" s="705">
        <f>(G8/F8)*100</f>
        <v>100.00000717690429</v>
      </c>
      <c r="F8" s="613">
        <f>SUM(F9:F29)</f>
        <v>2647381</v>
      </c>
      <c r="G8" s="613">
        <f>SUM(G9:G29)</f>
        <v>2647381.1900000004</v>
      </c>
      <c r="H8" s="613">
        <f>SUM(H9:H29)</f>
        <v>1803791.2</v>
      </c>
      <c r="I8" s="613">
        <f>SUM(I9:I29)</f>
        <v>305290.77</v>
      </c>
      <c r="J8" s="613">
        <f>SUM(J9:J29)</f>
        <v>0</v>
      </c>
      <c r="K8" s="613">
        <f>SUM(K9:K29)</f>
        <v>0</v>
      </c>
      <c r="L8" s="613">
        <f>SUM(L9:L29)</f>
        <v>0</v>
      </c>
      <c r="M8" s="613">
        <f>SUM(M9:M29)</f>
        <v>32141.1</v>
      </c>
    </row>
    <row r="9" spans="1:13" ht="17.25" customHeight="1">
      <c r="A9" s="616"/>
      <c r="B9" s="616"/>
      <c r="C9" s="616">
        <v>3020</v>
      </c>
      <c r="D9" s="621" t="s">
        <v>347</v>
      </c>
      <c r="E9" s="706">
        <f>(G9/F9)*100</f>
        <v>99.98992692079794</v>
      </c>
      <c r="F9" s="619">
        <v>5063</v>
      </c>
      <c r="G9" s="620">
        <v>5062.49</v>
      </c>
      <c r="H9" s="620"/>
      <c r="I9" s="620"/>
      <c r="J9" s="620"/>
      <c r="K9" s="620"/>
      <c r="L9" s="620"/>
      <c r="M9" s="620"/>
    </row>
    <row r="10" spans="1:13" ht="17.25" customHeight="1">
      <c r="A10" s="610"/>
      <c r="B10" s="616"/>
      <c r="C10" s="616">
        <v>3240</v>
      </c>
      <c r="D10" s="621" t="s">
        <v>349</v>
      </c>
      <c r="E10" s="706">
        <f>(G10/F10)*100</f>
        <v>100</v>
      </c>
      <c r="F10" s="619">
        <v>1920</v>
      </c>
      <c r="G10" s="620">
        <v>1920</v>
      </c>
      <c r="H10" s="620"/>
      <c r="I10" s="620"/>
      <c r="J10" s="620"/>
      <c r="K10" s="620"/>
      <c r="L10" s="620"/>
      <c r="M10" s="620"/>
    </row>
    <row r="11" spans="1:13" ht="17.25" customHeight="1">
      <c r="A11" s="610"/>
      <c r="B11" s="616"/>
      <c r="C11" s="616">
        <v>4010</v>
      </c>
      <c r="D11" s="621" t="s">
        <v>350</v>
      </c>
      <c r="E11" s="706">
        <f>(G11/F11)*100</f>
        <v>100.00001306674015</v>
      </c>
      <c r="F11" s="619">
        <v>1683664</v>
      </c>
      <c r="G11" s="620">
        <f>H11</f>
        <v>1683664.22</v>
      </c>
      <c r="H11" s="620">
        <v>1683664.22</v>
      </c>
      <c r="I11" s="620"/>
      <c r="J11" s="620"/>
      <c r="K11" s="620"/>
      <c r="L11" s="620"/>
      <c r="M11" s="620"/>
    </row>
    <row r="12" spans="1:13" ht="17.25" customHeight="1">
      <c r="A12" s="610"/>
      <c r="B12" s="616"/>
      <c r="C12" s="616">
        <v>4040</v>
      </c>
      <c r="D12" s="621" t="s">
        <v>298</v>
      </c>
      <c r="E12" s="706">
        <f>(G12/F12)*100</f>
        <v>99.99998335095357</v>
      </c>
      <c r="F12" s="619">
        <v>120127</v>
      </c>
      <c r="G12" s="620">
        <f>H12</f>
        <v>120126.98</v>
      </c>
      <c r="H12" s="620">
        <v>120126.98</v>
      </c>
      <c r="I12" s="620"/>
      <c r="J12" s="620"/>
      <c r="K12" s="620"/>
      <c r="L12" s="620"/>
      <c r="M12" s="620"/>
    </row>
    <row r="13" spans="1:13" ht="17.25" customHeight="1">
      <c r="A13" s="610"/>
      <c r="B13" s="616"/>
      <c r="C13" s="616">
        <v>4110</v>
      </c>
      <c r="D13" s="621" t="s">
        <v>299</v>
      </c>
      <c r="E13" s="706">
        <f>(G13/F13)*100</f>
        <v>100.00019290707174</v>
      </c>
      <c r="F13" s="619">
        <v>264376</v>
      </c>
      <c r="G13" s="620">
        <f>I13</f>
        <v>264376.51</v>
      </c>
      <c r="H13" s="620"/>
      <c r="I13" s="620">
        <v>264376.51</v>
      </c>
      <c r="J13" s="620"/>
      <c r="K13" s="620"/>
      <c r="L13" s="620"/>
      <c r="M13" s="620"/>
    </row>
    <row r="14" spans="1:13" ht="17.25" customHeight="1">
      <c r="A14" s="610"/>
      <c r="B14" s="616"/>
      <c r="C14" s="616">
        <v>4120</v>
      </c>
      <c r="D14" s="621" t="s">
        <v>300</v>
      </c>
      <c r="E14" s="706">
        <f>(G14/F14)*100</f>
        <v>100.00063547929805</v>
      </c>
      <c r="F14" s="619">
        <v>40914</v>
      </c>
      <c r="G14" s="620">
        <f>I14</f>
        <v>40914.26</v>
      </c>
      <c r="H14" s="620"/>
      <c r="I14" s="620">
        <v>40914.26</v>
      </c>
      <c r="J14" s="620"/>
      <c r="K14" s="620"/>
      <c r="L14" s="620"/>
      <c r="M14" s="620"/>
    </row>
    <row r="15" spans="1:13" ht="17.25" customHeight="1">
      <c r="A15" s="610"/>
      <c r="B15" s="616"/>
      <c r="C15" s="616">
        <v>4210</v>
      </c>
      <c r="D15" s="621" t="s">
        <v>284</v>
      </c>
      <c r="E15" s="706">
        <f>(G15/F15)*100</f>
        <v>100.00102797401631</v>
      </c>
      <c r="F15" s="619">
        <v>45721</v>
      </c>
      <c r="G15" s="620">
        <v>45721.47</v>
      </c>
      <c r="H15" s="620"/>
      <c r="I15" s="620"/>
      <c r="J15" s="620"/>
      <c r="K15" s="620"/>
      <c r="L15" s="620"/>
      <c r="M15" s="620"/>
    </row>
    <row r="16" spans="1:13" ht="17.25" customHeight="1">
      <c r="A16" s="616"/>
      <c r="B16" s="616"/>
      <c r="C16" s="616">
        <v>4240</v>
      </c>
      <c r="D16" s="621" t="s">
        <v>351</v>
      </c>
      <c r="E16" s="706">
        <f>(G16/F16)*100</f>
        <v>100.00134084204879</v>
      </c>
      <c r="F16" s="619">
        <v>33561</v>
      </c>
      <c r="G16" s="620">
        <v>33561.45</v>
      </c>
      <c r="H16" s="620"/>
      <c r="I16" s="620"/>
      <c r="J16" s="620"/>
      <c r="K16" s="620"/>
      <c r="L16" s="620"/>
      <c r="M16" s="620"/>
    </row>
    <row r="17" spans="1:13" ht="17.25" customHeight="1">
      <c r="A17" s="616"/>
      <c r="B17" s="616"/>
      <c r="C17" s="616">
        <v>4260</v>
      </c>
      <c r="D17" s="621" t="s">
        <v>352</v>
      </c>
      <c r="E17" s="706">
        <f>(G17/F17)*100</f>
        <v>99.9998738336181</v>
      </c>
      <c r="F17" s="619">
        <v>190225</v>
      </c>
      <c r="G17" s="620">
        <v>190224.76</v>
      </c>
      <c r="H17" s="620"/>
      <c r="I17" s="620"/>
      <c r="J17" s="620"/>
      <c r="K17" s="620"/>
      <c r="L17" s="620"/>
      <c r="M17" s="620"/>
    </row>
    <row r="18" spans="1:13" ht="17.25" customHeight="1">
      <c r="A18" s="616"/>
      <c r="B18" s="616"/>
      <c r="C18" s="616">
        <v>4270</v>
      </c>
      <c r="D18" s="621" t="s">
        <v>287</v>
      </c>
      <c r="E18" s="706">
        <f>(G18/F18)*100</f>
        <v>100.00022768670308</v>
      </c>
      <c r="F18" s="619">
        <v>48312</v>
      </c>
      <c r="G18" s="620">
        <v>48312.11</v>
      </c>
      <c r="H18" s="620"/>
      <c r="I18" s="620"/>
      <c r="J18" s="620"/>
      <c r="K18" s="620"/>
      <c r="L18" s="620"/>
      <c r="M18" s="620"/>
    </row>
    <row r="19" spans="1:13" ht="17.25" customHeight="1">
      <c r="A19" s="616"/>
      <c r="B19" s="616"/>
      <c r="C19" s="616">
        <v>4280</v>
      </c>
      <c r="D19" s="621" t="s">
        <v>353</v>
      </c>
      <c r="E19" s="706">
        <f>(G19/F19)*100</f>
        <v>100</v>
      </c>
      <c r="F19" s="619">
        <v>1288</v>
      </c>
      <c r="G19" s="620">
        <v>1288</v>
      </c>
      <c r="H19" s="622"/>
      <c r="I19" s="622"/>
      <c r="J19" s="622"/>
      <c r="K19" s="622"/>
      <c r="L19" s="622"/>
      <c r="M19" s="622"/>
    </row>
    <row r="20" spans="1:13" ht="17.25" customHeight="1">
      <c r="A20" s="616"/>
      <c r="B20" s="616"/>
      <c r="C20" s="616">
        <v>4300</v>
      </c>
      <c r="D20" s="621" t="s">
        <v>278</v>
      </c>
      <c r="E20" s="706">
        <f>(G20/F20)*100</f>
        <v>99.99998359176307</v>
      </c>
      <c r="F20" s="619">
        <v>60945</v>
      </c>
      <c r="G20" s="620">
        <v>60944.99</v>
      </c>
      <c r="H20" s="620"/>
      <c r="I20" s="620"/>
      <c r="J20" s="620"/>
      <c r="K20" s="620"/>
      <c r="L20" s="620"/>
      <c r="M20" s="620"/>
    </row>
    <row r="21" spans="1:13" ht="17.25" customHeight="1">
      <c r="A21" s="616"/>
      <c r="B21" s="616"/>
      <c r="C21" s="616">
        <v>4350</v>
      </c>
      <c r="D21" s="621" t="s">
        <v>306</v>
      </c>
      <c r="E21" s="706">
        <f>(G21/F21)*100</f>
        <v>99.98182711198429</v>
      </c>
      <c r="F21" s="619">
        <v>2036</v>
      </c>
      <c r="G21" s="620">
        <v>2035.63</v>
      </c>
      <c r="H21" s="622"/>
      <c r="I21" s="622"/>
      <c r="J21" s="622"/>
      <c r="K21" s="622"/>
      <c r="L21" s="622"/>
      <c r="M21" s="622"/>
    </row>
    <row r="22" spans="1:13" ht="33" customHeight="1">
      <c r="A22" s="616"/>
      <c r="B22" s="616"/>
      <c r="C22" s="616">
        <v>4370</v>
      </c>
      <c r="D22" s="621" t="s">
        <v>354</v>
      </c>
      <c r="E22" s="706">
        <f>(G22/F22)*100</f>
        <v>100.00980139282952</v>
      </c>
      <c r="F22" s="619">
        <v>3877</v>
      </c>
      <c r="G22" s="620">
        <v>3877.38</v>
      </c>
      <c r="H22" s="620"/>
      <c r="I22" s="620"/>
      <c r="J22" s="620"/>
      <c r="K22" s="620"/>
      <c r="L22" s="620"/>
      <c r="M22" s="620"/>
    </row>
    <row r="23" spans="1:13" ht="17.25" customHeight="1">
      <c r="A23" s="616"/>
      <c r="B23" s="616"/>
      <c r="C23" s="616">
        <v>4410</v>
      </c>
      <c r="D23" s="621" t="s">
        <v>311</v>
      </c>
      <c r="E23" s="706">
        <f>(G23/F23)*100</f>
        <v>100.03088101725703</v>
      </c>
      <c r="F23" s="619">
        <v>1101</v>
      </c>
      <c r="G23" s="620">
        <v>1101.34</v>
      </c>
      <c r="H23" s="620"/>
      <c r="I23" s="620"/>
      <c r="J23" s="620"/>
      <c r="K23" s="620"/>
      <c r="L23" s="620"/>
      <c r="M23" s="620"/>
    </row>
    <row r="24" spans="1:13" ht="17.25" customHeight="1">
      <c r="A24" s="708"/>
      <c r="B24" s="708"/>
      <c r="C24" s="708">
        <v>4430</v>
      </c>
      <c r="D24" s="728" t="s">
        <v>355</v>
      </c>
      <c r="E24" s="706">
        <f>(G24/F24)*100</f>
        <v>99.96055226824458</v>
      </c>
      <c r="F24" s="729">
        <v>1521</v>
      </c>
      <c r="G24" s="710">
        <v>1520.4</v>
      </c>
      <c r="H24" s="710"/>
      <c r="I24" s="710"/>
      <c r="J24" s="710"/>
      <c r="K24" s="710"/>
      <c r="L24" s="710"/>
      <c r="M24" s="710"/>
    </row>
    <row r="25" spans="1:13" ht="17.25" customHeight="1">
      <c r="A25" s="616"/>
      <c r="B25" s="616"/>
      <c r="C25" s="616">
        <v>4440</v>
      </c>
      <c r="D25" s="621" t="s">
        <v>314</v>
      </c>
      <c r="E25" s="706">
        <f>(G25/F25)*100</f>
        <v>100</v>
      </c>
      <c r="F25" s="619">
        <v>91386</v>
      </c>
      <c r="G25" s="620">
        <v>91386</v>
      </c>
      <c r="H25" s="620"/>
      <c r="I25" s="620"/>
      <c r="J25" s="620"/>
      <c r="K25" s="620"/>
      <c r="L25" s="620"/>
      <c r="M25" s="620"/>
    </row>
    <row r="26" spans="1:13" ht="33" customHeight="1">
      <c r="A26" s="616"/>
      <c r="B26" s="616"/>
      <c r="C26" s="616">
        <v>4700</v>
      </c>
      <c r="D26" s="621" t="s">
        <v>316</v>
      </c>
      <c r="E26" s="706">
        <f>(G26/F26)*100</f>
        <v>100</v>
      </c>
      <c r="F26" s="619">
        <v>2940</v>
      </c>
      <c r="G26" s="620">
        <v>2940</v>
      </c>
      <c r="H26" s="620"/>
      <c r="I26" s="620"/>
      <c r="J26" s="620"/>
      <c r="K26" s="620"/>
      <c r="L26" s="620"/>
      <c r="M26" s="620"/>
    </row>
    <row r="27" spans="1:13" ht="33" customHeight="1">
      <c r="A27" s="616"/>
      <c r="B27" s="616"/>
      <c r="C27" s="616">
        <v>4740</v>
      </c>
      <c r="D27" s="621" t="s">
        <v>356</v>
      </c>
      <c r="E27" s="706">
        <f>(G27/F27)*100</f>
        <v>99.97979797979797</v>
      </c>
      <c r="F27" s="619">
        <v>1881</v>
      </c>
      <c r="G27" s="620">
        <v>1880.62</v>
      </c>
      <c r="H27" s="620"/>
      <c r="I27" s="620"/>
      <c r="J27" s="620"/>
      <c r="K27" s="620"/>
      <c r="L27" s="620"/>
      <c r="M27" s="620"/>
    </row>
    <row r="28" spans="1:13" ht="33" customHeight="1">
      <c r="A28" s="616"/>
      <c r="B28" s="616"/>
      <c r="C28" s="616">
        <v>4750</v>
      </c>
      <c r="D28" s="22" t="s">
        <v>357</v>
      </c>
      <c r="E28" s="706">
        <f>(G28/F28)*100</f>
        <v>100.00333773729227</v>
      </c>
      <c r="F28" s="620">
        <v>14381</v>
      </c>
      <c r="G28" s="620">
        <v>14381.48</v>
      </c>
      <c r="H28" s="620"/>
      <c r="I28" s="620"/>
      <c r="J28" s="620"/>
      <c r="K28" s="620"/>
      <c r="L28" s="620"/>
      <c r="M28" s="620"/>
    </row>
    <row r="29" spans="1:13" ht="17.25" customHeight="1">
      <c r="A29" s="616"/>
      <c r="B29" s="616"/>
      <c r="C29" s="616">
        <v>6050</v>
      </c>
      <c r="D29" s="22" t="s">
        <v>286</v>
      </c>
      <c r="E29" s="706">
        <f>(G29/F29)*100</f>
        <v>99.99719992533133</v>
      </c>
      <c r="F29" s="620">
        <v>32142</v>
      </c>
      <c r="G29" s="620">
        <f>M29</f>
        <v>32141.1</v>
      </c>
      <c r="H29" s="620"/>
      <c r="I29" s="620"/>
      <c r="J29" s="620"/>
      <c r="K29" s="620"/>
      <c r="L29" s="620"/>
      <c r="M29" s="620">
        <v>32141.1</v>
      </c>
    </row>
    <row r="30" spans="1:13" ht="17.25" customHeight="1">
      <c r="A30" s="712"/>
      <c r="B30" s="610">
        <v>80146</v>
      </c>
      <c r="C30" s="610"/>
      <c r="D30" s="704" t="s">
        <v>375</v>
      </c>
      <c r="E30" s="705">
        <f>(G30/F30)*100</f>
        <v>100</v>
      </c>
      <c r="F30" s="614">
        <f>SUM(F31:F34)</f>
        <v>7100</v>
      </c>
      <c r="G30" s="614">
        <f>SUM(G31:G34)</f>
        <v>7100</v>
      </c>
      <c r="H30" s="614">
        <f>SUM(H31:H34)</f>
        <v>0</v>
      </c>
      <c r="I30" s="614">
        <f>SUM(I31:I34)</f>
        <v>0</v>
      </c>
      <c r="J30" s="614">
        <f>SUM(J31:J34)</f>
        <v>0</v>
      </c>
      <c r="K30" s="614">
        <f>SUM(K31:K34)</f>
        <v>0</v>
      </c>
      <c r="L30" s="614">
        <f>SUM(L31:L34)</f>
        <v>0</v>
      </c>
      <c r="M30" s="614">
        <f>SUM(M31:M34)</f>
        <v>0</v>
      </c>
    </row>
    <row r="31" spans="1:13" ht="17.25" customHeight="1">
      <c r="A31" s="713"/>
      <c r="B31" s="616"/>
      <c r="C31" s="616">
        <v>4210</v>
      </c>
      <c r="D31" s="22" t="s">
        <v>327</v>
      </c>
      <c r="E31" s="706">
        <f>(G31/F31)*100</f>
        <v>100.01242236024845</v>
      </c>
      <c r="F31" s="620">
        <v>2415</v>
      </c>
      <c r="G31" s="620">
        <v>2415.3</v>
      </c>
      <c r="H31" s="620"/>
      <c r="I31" s="620"/>
      <c r="J31" s="620"/>
      <c r="K31" s="620"/>
      <c r="L31" s="620"/>
      <c r="M31" s="620"/>
    </row>
    <row r="32" spans="1:13" ht="17.25" customHeight="1">
      <c r="A32" s="713"/>
      <c r="B32" s="616"/>
      <c r="C32" s="616">
        <v>4300</v>
      </c>
      <c r="D32" s="22" t="s">
        <v>288</v>
      </c>
      <c r="E32" s="706">
        <f>(G32/F32)*100</f>
        <v>99.99113660062565</v>
      </c>
      <c r="F32" s="620">
        <v>1918</v>
      </c>
      <c r="G32" s="620">
        <v>1917.83</v>
      </c>
      <c r="H32" s="620"/>
      <c r="I32" s="620"/>
      <c r="J32" s="620"/>
      <c r="K32" s="620"/>
      <c r="L32" s="620"/>
      <c r="M32" s="620"/>
    </row>
    <row r="33" spans="1:13" ht="17.25" customHeight="1">
      <c r="A33" s="713"/>
      <c r="B33" s="616"/>
      <c r="C33" s="616">
        <v>4410</v>
      </c>
      <c r="D33" s="22" t="s">
        <v>311</v>
      </c>
      <c r="E33" s="706">
        <f>(G33/F33)*100</f>
        <v>99.99285321605277</v>
      </c>
      <c r="F33" s="620">
        <v>1819</v>
      </c>
      <c r="G33" s="620">
        <v>1818.87</v>
      </c>
      <c r="H33" s="620"/>
      <c r="I33" s="620"/>
      <c r="J33" s="620"/>
      <c r="K33" s="620"/>
      <c r="L33" s="620"/>
      <c r="M33" s="620"/>
    </row>
    <row r="34" spans="1:13" ht="33" customHeight="1">
      <c r="A34" s="713"/>
      <c r="B34" s="616"/>
      <c r="C34" s="616">
        <v>4700</v>
      </c>
      <c r="D34" s="22" t="s">
        <v>316</v>
      </c>
      <c r="E34" s="706">
        <f>(G34/F34)*100</f>
        <v>100</v>
      </c>
      <c r="F34" s="620">
        <v>948</v>
      </c>
      <c r="G34" s="620">
        <v>948</v>
      </c>
      <c r="H34" s="620"/>
      <c r="I34" s="620"/>
      <c r="J34" s="620"/>
      <c r="K34" s="620"/>
      <c r="L34" s="620"/>
      <c r="M34" s="620"/>
    </row>
    <row r="35" spans="1:13" ht="17.25" customHeight="1">
      <c r="A35" s="714">
        <v>801</v>
      </c>
      <c r="B35" s="714">
        <v>80148</v>
      </c>
      <c r="C35" s="714"/>
      <c r="D35" s="715" t="s">
        <v>156</v>
      </c>
      <c r="E35" s="705">
        <f>(G35/F35)*100</f>
        <v>99.99996631143951</v>
      </c>
      <c r="F35" s="716">
        <f>SUM(F36:F48)</f>
        <v>445255</v>
      </c>
      <c r="G35" s="716">
        <f>SUM(G36:G48)</f>
        <v>445254.85</v>
      </c>
      <c r="H35" s="716">
        <f>SUM(H36:H48)</f>
        <v>193252.02</v>
      </c>
      <c r="I35" s="716">
        <f>SUM(I36:I48)</f>
        <v>32937.67</v>
      </c>
      <c r="J35" s="716">
        <f>SUM(J36:J48)</f>
        <v>0</v>
      </c>
      <c r="K35" s="716">
        <f>SUM(K36:K48)</f>
        <v>0</v>
      </c>
      <c r="L35" s="716">
        <f>SUM(L36:L48)</f>
        <v>0</v>
      </c>
      <c r="M35" s="716">
        <f>SUM(M36:M48)</f>
        <v>0</v>
      </c>
    </row>
    <row r="36" spans="1:13" ht="17.25" customHeight="1">
      <c r="A36" s="616"/>
      <c r="B36" s="616"/>
      <c r="C36" s="616">
        <v>3020</v>
      </c>
      <c r="D36" s="22" t="s">
        <v>379</v>
      </c>
      <c r="E36" s="706">
        <f>(G36/F36)*100</f>
        <v>99.98924731182795</v>
      </c>
      <c r="F36" s="620">
        <v>1023</v>
      </c>
      <c r="G36" s="620">
        <v>1022.89</v>
      </c>
      <c r="H36" s="620"/>
      <c r="I36" s="620"/>
      <c r="J36" s="620"/>
      <c r="K36" s="620"/>
      <c r="L36" s="620"/>
      <c r="M36" s="620"/>
    </row>
    <row r="37" spans="1:13" ht="17.25" customHeight="1">
      <c r="A37" s="616"/>
      <c r="B37" s="616"/>
      <c r="C37" s="616">
        <v>4010</v>
      </c>
      <c r="D37" s="22" t="s">
        <v>297</v>
      </c>
      <c r="E37" s="706">
        <f>(G37/F37)*100</f>
        <v>100.00005</v>
      </c>
      <c r="F37" s="620">
        <v>180000</v>
      </c>
      <c r="G37" s="620">
        <f>H37</f>
        <v>180000.09</v>
      </c>
      <c r="H37" s="620">
        <v>180000.09</v>
      </c>
      <c r="I37" s="620"/>
      <c r="J37" s="620"/>
      <c r="K37" s="620"/>
      <c r="L37" s="620"/>
      <c r="M37" s="620"/>
    </row>
    <row r="38" spans="1:13" ht="17.25" customHeight="1">
      <c r="A38" s="616"/>
      <c r="B38" s="616"/>
      <c r="C38" s="616">
        <v>4040</v>
      </c>
      <c r="D38" s="22" t="s">
        <v>298</v>
      </c>
      <c r="E38" s="706">
        <f>(G38/F38)*100</f>
        <v>99.99947177784485</v>
      </c>
      <c r="F38" s="620">
        <v>13252</v>
      </c>
      <c r="G38" s="620">
        <f>H38</f>
        <v>13251.93</v>
      </c>
      <c r="H38" s="620">
        <v>13251.93</v>
      </c>
      <c r="I38" s="620"/>
      <c r="J38" s="620"/>
      <c r="K38" s="620"/>
      <c r="L38" s="620"/>
      <c r="M38" s="620"/>
    </row>
    <row r="39" spans="1:13" ht="17.25" customHeight="1">
      <c r="A39" s="616"/>
      <c r="B39" s="616"/>
      <c r="C39" s="616">
        <v>4110</v>
      </c>
      <c r="D39" s="22" t="s">
        <v>299</v>
      </c>
      <c r="E39" s="706">
        <f>(G39/F39)*100</f>
        <v>100.00093564819628</v>
      </c>
      <c r="F39" s="620">
        <v>28857</v>
      </c>
      <c r="G39" s="620">
        <f>I39</f>
        <v>28857.27</v>
      </c>
      <c r="H39" s="620"/>
      <c r="I39" s="620">
        <v>28857.27</v>
      </c>
      <c r="J39" s="620"/>
      <c r="K39" s="620"/>
      <c r="L39" s="620"/>
      <c r="M39" s="620"/>
    </row>
    <row r="40" spans="1:13" ht="17.25" customHeight="1">
      <c r="A40" s="616"/>
      <c r="B40" s="616"/>
      <c r="C40" s="616">
        <v>4120</v>
      </c>
      <c r="D40" s="22" t="s">
        <v>300</v>
      </c>
      <c r="E40" s="706">
        <f>(G40/F40)*100</f>
        <v>100.00980392156865</v>
      </c>
      <c r="F40" s="620">
        <v>4080</v>
      </c>
      <c r="G40" s="620">
        <f>I40</f>
        <v>4080.4</v>
      </c>
      <c r="H40" s="620"/>
      <c r="I40" s="620">
        <v>4080.4</v>
      </c>
      <c r="J40" s="620"/>
      <c r="K40" s="620"/>
      <c r="L40" s="620"/>
      <c r="M40" s="620"/>
    </row>
    <row r="41" spans="1:13" ht="17.25" customHeight="1">
      <c r="A41" s="616"/>
      <c r="B41" s="616"/>
      <c r="C41" s="616">
        <v>4210</v>
      </c>
      <c r="D41" s="22" t="s">
        <v>284</v>
      </c>
      <c r="E41" s="706">
        <f>(G41/F41)*100</f>
        <v>99.99818494903896</v>
      </c>
      <c r="F41" s="620">
        <v>21487</v>
      </c>
      <c r="G41" s="620">
        <v>21486.61</v>
      </c>
      <c r="H41" s="620"/>
      <c r="I41" s="620"/>
      <c r="J41" s="620"/>
      <c r="K41" s="620"/>
      <c r="L41" s="620"/>
      <c r="M41" s="620"/>
    </row>
    <row r="42" spans="1:13" ht="17.25" customHeight="1">
      <c r="A42" s="616"/>
      <c r="B42" s="616"/>
      <c r="C42" s="616">
        <v>4220</v>
      </c>
      <c r="D42" s="22" t="s">
        <v>380</v>
      </c>
      <c r="E42" s="706">
        <f>(G42/F42)*100</f>
        <v>99.9998754305769</v>
      </c>
      <c r="F42" s="620">
        <v>184636</v>
      </c>
      <c r="G42" s="620">
        <v>184635.77</v>
      </c>
      <c r="H42" s="622"/>
      <c r="I42" s="622"/>
      <c r="J42" s="622"/>
      <c r="K42" s="622"/>
      <c r="L42" s="622"/>
      <c r="M42" s="622"/>
    </row>
    <row r="43" spans="1:13" ht="17.25" customHeight="1">
      <c r="A43" s="616"/>
      <c r="B43" s="616"/>
      <c r="C43" s="616">
        <v>4270</v>
      </c>
      <c r="D43" s="22" t="s">
        <v>287</v>
      </c>
      <c r="E43" s="706">
        <f>(G43/F43)*100</f>
        <v>100.00961538461537</v>
      </c>
      <c r="F43" s="620">
        <v>2080</v>
      </c>
      <c r="G43" s="620">
        <v>2080.2</v>
      </c>
      <c r="H43" s="620"/>
      <c r="I43" s="620"/>
      <c r="J43" s="620"/>
      <c r="K43" s="620"/>
      <c r="L43" s="620"/>
      <c r="M43" s="620"/>
    </row>
    <row r="44" spans="1:13" ht="17.25" customHeight="1">
      <c r="A44" s="616"/>
      <c r="B44" s="616"/>
      <c r="C44" s="616">
        <v>4280</v>
      </c>
      <c r="D44" s="22" t="s">
        <v>353</v>
      </c>
      <c r="E44" s="706">
        <f>(G44/F44)*100</f>
        <v>100</v>
      </c>
      <c r="F44" s="620">
        <v>160</v>
      </c>
      <c r="G44" s="620">
        <v>160</v>
      </c>
      <c r="H44" s="620"/>
      <c r="I44" s="620"/>
      <c r="J44" s="620"/>
      <c r="K44" s="620"/>
      <c r="L44" s="620"/>
      <c r="M44" s="614"/>
    </row>
    <row r="45" spans="1:239" s="586" customFormat="1" ht="17.25" customHeight="1">
      <c r="A45" s="616"/>
      <c r="B45" s="616"/>
      <c r="C45" s="616">
        <v>4300</v>
      </c>
      <c r="D45" s="22" t="s">
        <v>278</v>
      </c>
      <c r="E45" s="706">
        <f>(G45/F45)*100</f>
        <v>99.98509615384616</v>
      </c>
      <c r="F45" s="620">
        <v>2080</v>
      </c>
      <c r="G45" s="620">
        <v>2079.69</v>
      </c>
      <c r="H45" s="620"/>
      <c r="I45" s="620"/>
      <c r="J45" s="620"/>
      <c r="K45" s="620"/>
      <c r="L45" s="620"/>
      <c r="M45" s="620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HX45" s="583"/>
      <c r="HY45" s="583"/>
      <c r="HZ45" s="583"/>
      <c r="IA45" s="583"/>
      <c r="IB45" s="583"/>
      <c r="IC45" s="583"/>
      <c r="ID45" s="583"/>
      <c r="IE45" s="583"/>
    </row>
    <row r="46" spans="1:239" s="586" customFormat="1" ht="17.25" customHeight="1">
      <c r="A46" s="616"/>
      <c r="B46" s="616"/>
      <c r="C46" s="616">
        <v>4440</v>
      </c>
      <c r="D46" s="22" t="s">
        <v>368</v>
      </c>
      <c r="E46" s="706">
        <f>(G46/F46)*100</f>
        <v>100</v>
      </c>
      <c r="F46" s="620">
        <v>7000</v>
      </c>
      <c r="G46" s="620">
        <v>7000</v>
      </c>
      <c r="H46" s="620"/>
      <c r="I46" s="620"/>
      <c r="J46" s="620"/>
      <c r="K46" s="620"/>
      <c r="L46" s="620"/>
      <c r="M46" s="620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HX46" s="583"/>
      <c r="HY46" s="583"/>
      <c r="HZ46" s="583"/>
      <c r="IA46" s="583"/>
      <c r="IB46" s="583"/>
      <c r="IC46" s="583"/>
      <c r="ID46" s="583"/>
      <c r="IE46" s="583"/>
    </row>
    <row r="47" spans="1:13" ht="33" customHeight="1">
      <c r="A47" s="616"/>
      <c r="B47" s="616"/>
      <c r="C47" s="616">
        <v>4740</v>
      </c>
      <c r="D47" s="22" t="s">
        <v>382</v>
      </c>
      <c r="E47" s="706">
        <f>(G47/F47)*100</f>
        <v>100</v>
      </c>
      <c r="F47" s="620">
        <v>200</v>
      </c>
      <c r="G47" s="620">
        <v>200</v>
      </c>
      <c r="H47" s="620"/>
      <c r="I47" s="620"/>
      <c r="J47" s="620"/>
      <c r="K47" s="620"/>
      <c r="L47" s="620"/>
      <c r="M47" s="620"/>
    </row>
    <row r="48" spans="1:13" ht="33" customHeight="1">
      <c r="A48" s="616"/>
      <c r="B48" s="616"/>
      <c r="C48" s="616">
        <v>4750</v>
      </c>
      <c r="D48" s="22" t="s">
        <v>357</v>
      </c>
      <c r="E48" s="706">
        <f>(G48/F48)*100</f>
        <v>100</v>
      </c>
      <c r="F48" s="620">
        <v>400</v>
      </c>
      <c r="G48" s="620">
        <v>400</v>
      </c>
      <c r="H48" s="620"/>
      <c r="I48" s="620"/>
      <c r="J48" s="620"/>
      <c r="K48" s="620"/>
      <c r="L48" s="620"/>
      <c r="M48" s="620"/>
    </row>
    <row r="49" spans="1:13" ht="17.25" customHeight="1">
      <c r="A49" s="610"/>
      <c r="B49" s="610">
        <v>80195</v>
      </c>
      <c r="C49" s="610"/>
      <c r="D49" s="704" t="s">
        <v>42</v>
      </c>
      <c r="E49" s="705">
        <f>(G49/F49)*100</f>
        <v>99.99982993197278</v>
      </c>
      <c r="F49" s="614">
        <f>SUM(F50,F51)</f>
        <v>23520</v>
      </c>
      <c r="G49" s="614">
        <f>SUM(G50,G51)</f>
        <v>23519.96</v>
      </c>
      <c r="H49" s="614">
        <f>SUM(H50,H51)</f>
        <v>0</v>
      </c>
      <c r="I49" s="614">
        <f>SUM(I50,I51)</f>
        <v>0</v>
      </c>
      <c r="J49" s="614">
        <f>SUM(J50,J51)</f>
        <v>0</v>
      </c>
      <c r="K49" s="614">
        <f>SUM(K50,K51)</f>
        <v>0</v>
      </c>
      <c r="L49" s="614">
        <f>SUM(L50,L51)</f>
        <v>0</v>
      </c>
      <c r="M49" s="614">
        <f>SUM(M50,M51)</f>
        <v>17119.96</v>
      </c>
    </row>
    <row r="50" spans="1:13" ht="17.25" customHeight="1">
      <c r="A50" s="713"/>
      <c r="B50" s="713"/>
      <c r="C50" s="616">
        <v>4440</v>
      </c>
      <c r="D50" s="22" t="s">
        <v>314</v>
      </c>
      <c r="E50" s="706">
        <f>(G50/F50)*100</f>
        <v>100</v>
      </c>
      <c r="F50" s="620">
        <v>6400</v>
      </c>
      <c r="G50" s="620">
        <v>6400</v>
      </c>
      <c r="H50" s="620"/>
      <c r="I50" s="620"/>
      <c r="J50" s="620"/>
      <c r="K50" s="620"/>
      <c r="L50" s="620"/>
      <c r="M50" s="620"/>
    </row>
    <row r="51" spans="1:13" ht="17.25" customHeight="1">
      <c r="A51" s="713"/>
      <c r="B51" s="713"/>
      <c r="C51" s="616">
        <v>6050</v>
      </c>
      <c r="D51" s="22" t="s">
        <v>333</v>
      </c>
      <c r="E51" s="706">
        <v>100</v>
      </c>
      <c r="F51" s="620">
        <v>17120</v>
      </c>
      <c r="G51" s="620">
        <f>M51</f>
        <v>17119.96</v>
      </c>
      <c r="H51" s="620"/>
      <c r="I51" s="620"/>
      <c r="J51" s="620"/>
      <c r="K51" s="620"/>
      <c r="L51" s="620"/>
      <c r="M51" s="620">
        <v>17119.96</v>
      </c>
    </row>
    <row r="52" spans="1:13" ht="17.25" customHeight="1">
      <c r="A52" s="718"/>
      <c r="B52" s="719"/>
      <c r="C52" s="719"/>
      <c r="D52" s="720" t="s">
        <v>253</v>
      </c>
      <c r="E52" s="705">
        <f>(G52/F52)*100</f>
        <v>92.5</v>
      </c>
      <c r="F52" s="721">
        <f>F53</f>
        <v>3920</v>
      </c>
      <c r="G52" s="721">
        <f>G53</f>
        <v>3626</v>
      </c>
      <c r="H52" s="721">
        <f>H53</f>
        <v>0</v>
      </c>
      <c r="I52" s="721">
        <f>I53</f>
        <v>0</v>
      </c>
      <c r="J52" s="721">
        <f>J53</f>
        <v>0</v>
      </c>
      <c r="K52" s="721">
        <f>K53</f>
        <v>0</v>
      </c>
      <c r="L52" s="721">
        <f>L53</f>
        <v>0</v>
      </c>
      <c r="M52" s="721">
        <f>M53</f>
        <v>0</v>
      </c>
    </row>
    <row r="53" spans="1:13" ht="17.25" customHeight="1">
      <c r="A53" s="713"/>
      <c r="B53" s="610">
        <v>85415</v>
      </c>
      <c r="C53" s="610"/>
      <c r="D53" s="704" t="s">
        <v>179</v>
      </c>
      <c r="E53" s="705">
        <f>(G53/F53)*100</f>
        <v>92.5</v>
      </c>
      <c r="F53" s="614">
        <f>F54</f>
        <v>3920</v>
      </c>
      <c r="G53" s="614">
        <f>G54</f>
        <v>3626</v>
      </c>
      <c r="H53" s="620"/>
      <c r="I53" s="620"/>
      <c r="J53" s="620"/>
      <c r="K53" s="620"/>
      <c r="L53" s="620"/>
      <c r="M53" s="620"/>
    </row>
    <row r="54" spans="1:13" ht="17.25" customHeight="1">
      <c r="A54" s="713"/>
      <c r="B54" s="713"/>
      <c r="C54" s="616">
        <v>3260</v>
      </c>
      <c r="D54" s="22" t="s">
        <v>412</v>
      </c>
      <c r="E54" s="706">
        <f>(G54/F54)*100</f>
        <v>92.5</v>
      </c>
      <c r="F54" s="620">
        <v>3920</v>
      </c>
      <c r="G54" s="620">
        <v>3626</v>
      </c>
      <c r="H54" s="620"/>
      <c r="I54" s="620"/>
      <c r="J54" s="620"/>
      <c r="K54" s="620"/>
      <c r="L54" s="620"/>
      <c r="M54" s="620"/>
    </row>
    <row r="55" spans="1:13" ht="17.25" customHeight="1">
      <c r="A55" s="723" t="s">
        <v>205</v>
      </c>
      <c r="B55" s="723"/>
      <c r="C55" s="723"/>
      <c r="D55" s="723"/>
      <c r="E55" s="724">
        <f>(G55/F55)*100</f>
        <v>99.99059854642017</v>
      </c>
      <c r="F55" s="632">
        <f>SUM(F49,F35,F30,F8,F52)</f>
        <v>3127176</v>
      </c>
      <c r="G55" s="632">
        <f>SUM(G49,G35,G30,G8,G52)</f>
        <v>3126882.0000000005</v>
      </c>
      <c r="H55" s="632">
        <f>SUM(H49,H35,H30,H8,H52)</f>
        <v>1997043.22</v>
      </c>
      <c r="I55" s="632">
        <f>SUM(I49,I35,I30,I8,I52)</f>
        <v>338228.44</v>
      </c>
      <c r="J55" s="632">
        <f>SUM(J49,J35,J30,J8,J52)</f>
        <v>0</v>
      </c>
      <c r="K55" s="632">
        <f>SUM(K49,K35,K30,K8,K52)</f>
        <v>0</v>
      </c>
      <c r="L55" s="632">
        <f>SUM(L49,L35,L30,L8,L52)</f>
        <v>0</v>
      </c>
      <c r="M55" s="632">
        <f>SUM(M49,M35,M30,M8,M52)</f>
        <v>49261.06</v>
      </c>
    </row>
    <row r="56" spans="5:13" ht="18" customHeight="1">
      <c r="E56" s="693"/>
      <c r="F56" s="694"/>
      <c r="G56" s="695"/>
      <c r="H56" s="694"/>
      <c r="I56" s="694"/>
      <c r="J56" s="696"/>
      <c r="M56" s="694"/>
    </row>
    <row r="57" spans="5:13" ht="18" customHeight="1">
      <c r="E57" s="694"/>
      <c r="F57" s="694"/>
      <c r="G57" s="695"/>
      <c r="H57" s="694"/>
      <c r="I57" s="694"/>
      <c r="J57" s="696"/>
      <c r="M57" s="694"/>
    </row>
    <row r="58" spans="5:13" ht="18" customHeight="1">
      <c r="E58" s="694"/>
      <c r="F58" s="694"/>
      <c r="G58" s="695"/>
      <c r="H58" s="694"/>
      <c r="I58" s="694"/>
      <c r="J58" s="696"/>
      <c r="L58" s="696"/>
      <c r="M58" s="694"/>
    </row>
    <row r="59" spans="5:13" ht="18" customHeight="1">
      <c r="E59" s="694"/>
      <c r="F59" s="694"/>
      <c r="G59" s="695"/>
      <c r="H59" s="694"/>
      <c r="I59" s="694"/>
      <c r="J59" s="696"/>
      <c r="M59" s="694"/>
    </row>
    <row r="60" spans="5:13" ht="18" customHeight="1">
      <c r="E60" s="694"/>
      <c r="F60" s="694"/>
      <c r="G60" s="695"/>
      <c r="H60" s="694"/>
      <c r="I60" s="694"/>
      <c r="J60" s="696"/>
      <c r="M60" s="694"/>
    </row>
    <row r="61" spans="5:13" ht="18" customHeight="1">
      <c r="E61" s="694"/>
      <c r="F61" s="694"/>
      <c r="G61" s="695"/>
      <c r="H61" s="694"/>
      <c r="I61" s="694"/>
      <c r="J61" s="696"/>
      <c r="M61" s="694"/>
    </row>
    <row r="62" spans="5:13" ht="18" customHeight="1">
      <c r="E62" s="694"/>
      <c r="F62" s="694"/>
      <c r="G62" s="695"/>
      <c r="H62" s="694"/>
      <c r="I62" s="694"/>
      <c r="J62" s="696"/>
      <c r="M62" s="694"/>
    </row>
    <row r="63" spans="5:13" ht="18" customHeight="1">
      <c r="E63" s="694"/>
      <c r="F63" s="694"/>
      <c r="G63" s="695"/>
      <c r="H63" s="694"/>
      <c r="I63" s="694"/>
      <c r="J63" s="696"/>
      <c r="M63" s="694"/>
    </row>
    <row r="64" spans="5:13" ht="18" customHeight="1">
      <c r="E64" s="694"/>
      <c r="F64" s="694"/>
      <c r="G64" s="695"/>
      <c r="H64" s="694"/>
      <c r="I64" s="694"/>
      <c r="J64" s="696"/>
      <c r="M64" s="694"/>
    </row>
    <row r="65" spans="5:13" ht="18" customHeight="1">
      <c r="E65" s="694"/>
      <c r="F65" s="694"/>
      <c r="G65" s="695"/>
      <c r="H65" s="694"/>
      <c r="I65" s="694"/>
      <c r="J65" s="696"/>
      <c r="M65" s="694"/>
    </row>
    <row r="66" spans="5:13" ht="18" customHeight="1">
      <c r="E66" s="694"/>
      <c r="F66" s="694"/>
      <c r="G66" s="695"/>
      <c r="H66" s="694"/>
      <c r="I66" s="694"/>
      <c r="J66" s="696"/>
      <c r="M66" s="694"/>
    </row>
    <row r="67" spans="5:13" ht="18" customHeight="1">
      <c r="E67" s="694"/>
      <c r="F67" s="694"/>
      <c r="G67" s="695"/>
      <c r="H67" s="694"/>
      <c r="I67" s="694"/>
      <c r="J67" s="696"/>
      <c r="M67" s="694"/>
    </row>
    <row r="68" spans="5:13" ht="18" customHeight="1">
      <c r="E68" s="694"/>
      <c r="F68" s="694"/>
      <c r="G68" s="695"/>
      <c r="H68" s="694"/>
      <c r="I68" s="694"/>
      <c r="J68" s="696"/>
      <c r="M68" s="694"/>
    </row>
    <row r="69" spans="5:13" ht="18" customHeight="1">
      <c r="E69" s="694"/>
      <c r="F69" s="694"/>
      <c r="G69" s="695"/>
      <c r="H69" s="694"/>
      <c r="I69" s="694"/>
      <c r="J69" s="696"/>
      <c r="M69" s="694"/>
    </row>
    <row r="70" spans="5:13" ht="18" customHeight="1">
      <c r="E70" s="694"/>
      <c r="F70" s="694"/>
      <c r="G70" s="695"/>
      <c r="H70" s="694"/>
      <c r="I70" s="694"/>
      <c r="J70" s="696"/>
      <c r="M70" s="694"/>
    </row>
    <row r="71" spans="5:13" ht="18" customHeight="1">
      <c r="E71" s="694"/>
      <c r="F71" s="694"/>
      <c r="G71" s="695"/>
      <c r="H71" s="694"/>
      <c r="I71" s="694"/>
      <c r="J71" s="696"/>
      <c r="M71" s="694"/>
    </row>
    <row r="72" spans="5:13" ht="18" customHeight="1">
      <c r="E72" s="694"/>
      <c r="F72" s="694"/>
      <c r="G72" s="695"/>
      <c r="H72" s="694"/>
      <c r="I72" s="694"/>
      <c r="J72" s="696"/>
      <c r="M72" s="694"/>
    </row>
    <row r="73" spans="5:13" ht="18" customHeight="1">
      <c r="E73" s="694"/>
      <c r="F73" s="694"/>
      <c r="G73" s="695"/>
      <c r="H73" s="694"/>
      <c r="I73" s="694"/>
      <c r="J73" s="696"/>
      <c r="M73" s="694"/>
    </row>
    <row r="74" spans="5:13" ht="18" customHeight="1">
      <c r="E74" s="694"/>
      <c r="F74" s="694"/>
      <c r="G74" s="695"/>
      <c r="H74" s="694"/>
      <c r="I74" s="694"/>
      <c r="J74" s="696"/>
      <c r="M74" s="694"/>
    </row>
    <row r="75" spans="5:13" ht="18" customHeight="1">
      <c r="E75" s="694"/>
      <c r="F75" s="694"/>
      <c r="G75" s="695"/>
      <c r="H75" s="694"/>
      <c r="I75" s="694"/>
      <c r="J75" s="696"/>
      <c r="M75" s="694"/>
    </row>
    <row r="76" spans="5:13" ht="18" customHeight="1">
      <c r="E76" s="694"/>
      <c r="F76" s="694"/>
      <c r="G76" s="695"/>
      <c r="H76" s="694"/>
      <c r="I76" s="694"/>
      <c r="J76" s="696"/>
      <c r="M76" s="694"/>
    </row>
    <row r="77" spans="5:13" ht="18" customHeight="1">
      <c r="E77" s="694"/>
      <c r="F77" s="694"/>
      <c r="G77" s="695"/>
      <c r="H77" s="694"/>
      <c r="I77" s="694"/>
      <c r="J77" s="696"/>
      <c r="M77" s="694"/>
    </row>
    <row r="78" spans="5:13" ht="18" customHeight="1">
      <c r="E78" s="694"/>
      <c r="F78" s="694"/>
      <c r="G78" s="695"/>
      <c r="H78" s="694"/>
      <c r="I78" s="694"/>
      <c r="J78" s="696"/>
      <c r="M78" s="694"/>
    </row>
    <row r="79" spans="5:13" ht="18" customHeight="1">
      <c r="E79" s="694"/>
      <c r="F79" s="694"/>
      <c r="G79" s="695"/>
      <c r="H79" s="694"/>
      <c r="I79" s="694"/>
      <c r="J79" s="696"/>
      <c r="M79" s="694"/>
    </row>
    <row r="80" spans="5:13" ht="18" customHeight="1">
      <c r="E80" s="694"/>
      <c r="F80" s="694"/>
      <c r="G80" s="695"/>
      <c r="H80" s="694"/>
      <c r="I80" s="694"/>
      <c r="J80" s="696"/>
      <c r="M80" s="694"/>
    </row>
    <row r="81" spans="5:13" ht="18" customHeight="1">
      <c r="E81" s="694"/>
      <c r="F81" s="694"/>
      <c r="G81" s="695"/>
      <c r="H81" s="694"/>
      <c r="I81" s="694"/>
      <c r="J81" s="696"/>
      <c r="M81" s="694"/>
    </row>
    <row r="82" spans="5:13" ht="18" customHeight="1">
      <c r="E82" s="694"/>
      <c r="F82" s="694"/>
      <c r="G82" s="695"/>
      <c r="H82" s="694"/>
      <c r="I82" s="694"/>
      <c r="J82" s="696"/>
      <c r="M82" s="694"/>
    </row>
    <row r="83" spans="5:13" ht="18" customHeight="1">
      <c r="E83" s="694"/>
      <c r="F83" s="694"/>
      <c r="H83" s="694"/>
      <c r="I83" s="694"/>
      <c r="M83" s="694"/>
    </row>
    <row r="84" spans="5:13" ht="18" customHeight="1">
      <c r="E84" s="694"/>
      <c r="F84" s="694"/>
      <c r="H84" s="694"/>
      <c r="I84" s="694"/>
      <c r="M84" s="694"/>
    </row>
    <row r="85" spans="5:13" ht="18" customHeight="1">
      <c r="E85" s="694"/>
      <c r="F85" s="694"/>
      <c r="H85" s="694"/>
      <c r="I85" s="694"/>
      <c r="M85" s="694"/>
    </row>
    <row r="86" spans="5:13" ht="18" customHeight="1">
      <c r="E86" s="694"/>
      <c r="F86" s="694"/>
      <c r="H86" s="694"/>
      <c r="I86" s="694"/>
      <c r="M86" s="694"/>
    </row>
    <row r="87" spans="5:13" ht="18" customHeight="1">
      <c r="E87" s="694"/>
      <c r="F87" s="694"/>
      <c r="H87" s="694"/>
      <c r="I87" s="694"/>
      <c r="M87" s="694"/>
    </row>
    <row r="88" spans="5:13" ht="18" customHeight="1">
      <c r="E88" s="694"/>
      <c r="F88" s="694"/>
      <c r="H88" s="694"/>
      <c r="I88" s="694"/>
      <c r="M88" s="694"/>
    </row>
    <row r="89" spans="5:13" ht="18" customHeight="1">
      <c r="E89" s="694"/>
      <c r="F89" s="694"/>
      <c r="H89" s="694"/>
      <c r="I89" s="694"/>
      <c r="M89" s="694"/>
    </row>
    <row r="90" spans="5:13" ht="18" customHeight="1">
      <c r="E90" s="694"/>
      <c r="F90" s="694"/>
      <c r="H90" s="694"/>
      <c r="I90" s="694"/>
      <c r="M90" s="694"/>
    </row>
    <row r="91" spans="5:13" ht="18" customHeight="1">
      <c r="E91" s="694"/>
      <c r="F91" s="694"/>
      <c r="I91" s="694"/>
      <c r="M91" s="694"/>
    </row>
    <row r="92" spans="5:13" ht="18" customHeight="1">
      <c r="E92" s="694"/>
      <c r="F92" s="694"/>
      <c r="I92" s="694"/>
      <c r="M92" s="694"/>
    </row>
    <row r="93" spans="5:13" ht="18" customHeight="1">
      <c r="E93" s="694"/>
      <c r="F93" s="694"/>
      <c r="I93" s="694"/>
      <c r="M93" s="694"/>
    </row>
    <row r="94" spans="5:13" ht="18" customHeight="1">
      <c r="E94" s="694"/>
      <c r="F94" s="694"/>
      <c r="I94" s="694"/>
      <c r="M94" s="694"/>
    </row>
    <row r="95" spans="5:13" ht="18" customHeight="1">
      <c r="E95" s="694"/>
      <c r="F95" s="694"/>
      <c r="I95" s="694"/>
      <c r="M95" s="694"/>
    </row>
    <row r="96" spans="5:13" ht="18" customHeight="1">
      <c r="E96" s="694"/>
      <c r="F96" s="694"/>
      <c r="I96" s="694"/>
      <c r="M96" s="694"/>
    </row>
    <row r="97" spans="5:13" ht="18" customHeight="1">
      <c r="E97" s="694"/>
      <c r="F97" s="694"/>
      <c r="I97" s="694"/>
      <c r="M97" s="694"/>
    </row>
    <row r="98" spans="5:13" ht="18" customHeight="1">
      <c r="E98" s="694"/>
      <c r="F98" s="694"/>
      <c r="I98" s="694"/>
      <c r="M98" s="694"/>
    </row>
    <row r="99" spans="5:13" ht="18" customHeight="1">
      <c r="E99" s="694"/>
      <c r="F99" s="694"/>
      <c r="I99" s="694"/>
      <c r="M99" s="694"/>
    </row>
    <row r="100" spans="5:13" ht="18" customHeight="1">
      <c r="E100" s="694"/>
      <c r="F100" s="694"/>
      <c r="I100" s="694"/>
      <c r="M100" s="694"/>
    </row>
    <row r="101" spans="5:13" ht="18" customHeight="1">
      <c r="E101" s="694"/>
      <c r="F101" s="694"/>
      <c r="I101" s="694"/>
      <c r="M101" s="694"/>
    </row>
    <row r="102" spans="5:13" ht="18" customHeight="1">
      <c r="E102" s="694"/>
      <c r="F102" s="694"/>
      <c r="I102" s="694"/>
      <c r="M102" s="694"/>
    </row>
    <row r="103" spans="5:13" ht="18" customHeight="1">
      <c r="E103" s="694"/>
      <c r="F103" s="694"/>
      <c r="I103" s="694"/>
      <c r="M103" s="694"/>
    </row>
    <row r="104" spans="5:13" ht="18" customHeight="1">
      <c r="E104" s="694"/>
      <c r="F104" s="694"/>
      <c r="I104" s="694"/>
      <c r="M104" s="694"/>
    </row>
    <row r="105" spans="5:13" ht="18" customHeight="1">
      <c r="E105" s="694"/>
      <c r="F105" s="694"/>
      <c r="I105" s="694"/>
      <c r="M105" s="694"/>
    </row>
    <row r="106" spans="5:13" ht="18" customHeight="1">
      <c r="E106" s="694"/>
      <c r="F106" s="694"/>
      <c r="I106" s="694"/>
      <c r="M106" s="694"/>
    </row>
    <row r="107" spans="5:13" ht="18" customHeight="1">
      <c r="E107" s="694"/>
      <c r="F107" s="694"/>
      <c r="I107" s="694"/>
      <c r="M107" s="694"/>
    </row>
    <row r="108" spans="5:13" ht="18" customHeight="1">
      <c r="E108" s="694"/>
      <c r="F108" s="694"/>
      <c r="I108" s="694"/>
      <c r="M108" s="694"/>
    </row>
    <row r="109" spans="5:13" ht="18" customHeight="1">
      <c r="E109" s="694"/>
      <c r="F109" s="694"/>
      <c r="I109" s="694"/>
      <c r="M109" s="694"/>
    </row>
    <row r="110" spans="5:13" ht="18" customHeight="1">
      <c r="E110" s="694"/>
      <c r="F110" s="694"/>
      <c r="I110" s="694"/>
      <c r="M110" s="694"/>
    </row>
    <row r="111" spans="5:13" ht="18" customHeight="1">
      <c r="E111" s="694"/>
      <c r="F111" s="694"/>
      <c r="I111" s="694"/>
      <c r="M111" s="694"/>
    </row>
    <row r="112" spans="5:13" ht="18" customHeight="1">
      <c r="E112" s="694"/>
      <c r="F112" s="694"/>
      <c r="I112" s="694"/>
      <c r="M112" s="694"/>
    </row>
    <row r="113" spans="5:13" ht="18" customHeight="1">
      <c r="E113" s="694"/>
      <c r="F113" s="694"/>
      <c r="I113" s="694"/>
      <c r="M113" s="694"/>
    </row>
    <row r="114" spans="5:13" ht="18" customHeight="1">
      <c r="E114" s="694"/>
      <c r="F114" s="694"/>
      <c r="I114" s="694"/>
      <c r="M114" s="694"/>
    </row>
    <row r="115" spans="5:13" ht="18" customHeight="1">
      <c r="E115" s="694"/>
      <c r="F115" s="694"/>
      <c r="I115" s="694"/>
      <c r="M115" s="694"/>
    </row>
    <row r="116" spans="5:13" ht="18" customHeight="1">
      <c r="E116" s="694"/>
      <c r="F116" s="694"/>
      <c r="I116" s="694"/>
      <c r="M116" s="694"/>
    </row>
    <row r="117" spans="5:13" ht="18" customHeight="1">
      <c r="E117" s="694"/>
      <c r="F117" s="694"/>
      <c r="I117" s="694"/>
      <c r="M117" s="694"/>
    </row>
    <row r="118" spans="5:13" ht="18" customHeight="1">
      <c r="E118" s="694"/>
      <c r="F118" s="694"/>
      <c r="I118" s="694"/>
      <c r="M118" s="694"/>
    </row>
    <row r="119" spans="5:13" ht="18" customHeight="1">
      <c r="E119" s="694"/>
      <c r="F119" s="694"/>
      <c r="I119" s="694"/>
      <c r="M119" s="694"/>
    </row>
    <row r="120" spans="5:13" ht="18" customHeight="1">
      <c r="E120" s="694"/>
      <c r="F120" s="694"/>
      <c r="I120" s="694"/>
      <c r="M120" s="694"/>
    </row>
    <row r="121" spans="5:13" ht="18" customHeight="1">
      <c r="E121" s="694"/>
      <c r="F121" s="694"/>
      <c r="I121" s="694"/>
      <c r="M121" s="694"/>
    </row>
    <row r="122" spans="5:13" ht="18" customHeight="1">
      <c r="E122" s="694"/>
      <c r="F122" s="694"/>
      <c r="I122" s="694"/>
      <c r="M122" s="694"/>
    </row>
    <row r="123" spans="5:13" ht="18" customHeight="1">
      <c r="E123" s="694"/>
      <c r="F123" s="694"/>
      <c r="I123" s="694"/>
      <c r="M123" s="694"/>
    </row>
    <row r="124" spans="5:13" ht="18" customHeight="1">
      <c r="E124" s="694"/>
      <c r="F124" s="694"/>
      <c r="I124" s="694"/>
      <c r="M124" s="694"/>
    </row>
    <row r="125" spans="5:13" ht="18" customHeight="1">
      <c r="E125" s="694"/>
      <c r="F125" s="694"/>
      <c r="I125" s="694"/>
      <c r="M125" s="694"/>
    </row>
    <row r="126" spans="5:13" ht="18" customHeight="1">
      <c r="E126" s="694"/>
      <c r="F126" s="694"/>
      <c r="I126" s="694"/>
      <c r="M126" s="694"/>
    </row>
    <row r="127" spans="5:13" ht="18" customHeight="1">
      <c r="E127" s="694"/>
      <c r="F127" s="694"/>
      <c r="I127" s="694"/>
      <c r="M127" s="694"/>
    </row>
    <row r="128" spans="5:13" ht="18" customHeight="1">
      <c r="E128" s="694"/>
      <c r="F128" s="694"/>
      <c r="I128" s="694"/>
      <c r="M128" s="694"/>
    </row>
    <row r="129" spans="5:13" ht="18" customHeight="1">
      <c r="E129" s="694"/>
      <c r="F129" s="694"/>
      <c r="I129" s="694"/>
      <c r="M129" s="694"/>
    </row>
    <row r="130" spans="5:13" ht="18" customHeight="1">
      <c r="E130" s="694"/>
      <c r="F130" s="694"/>
      <c r="I130" s="694"/>
      <c r="M130" s="694"/>
    </row>
    <row r="131" spans="5:13" ht="18" customHeight="1">
      <c r="E131" s="694"/>
      <c r="F131" s="694"/>
      <c r="I131" s="694"/>
      <c r="M131" s="694"/>
    </row>
    <row r="132" spans="5:13" ht="18" customHeight="1">
      <c r="E132" s="694"/>
      <c r="F132" s="694"/>
      <c r="I132" s="694"/>
      <c r="M132" s="694"/>
    </row>
    <row r="133" spans="5:13" ht="18" customHeight="1">
      <c r="E133" s="694"/>
      <c r="F133" s="694"/>
      <c r="I133" s="694"/>
      <c r="M133" s="694"/>
    </row>
    <row r="134" spans="5:13" ht="18" customHeight="1">
      <c r="E134" s="694"/>
      <c r="F134" s="694"/>
      <c r="I134" s="694"/>
      <c r="M134" s="694"/>
    </row>
    <row r="135" spans="5:13" ht="18" customHeight="1">
      <c r="E135" s="694"/>
      <c r="F135" s="694"/>
      <c r="I135" s="694"/>
      <c r="M135" s="694"/>
    </row>
    <row r="136" spans="5:13" ht="18" customHeight="1">
      <c r="E136" s="694"/>
      <c r="F136" s="694"/>
      <c r="I136" s="694"/>
      <c r="M136" s="694"/>
    </row>
    <row r="137" spans="5:13" ht="18" customHeight="1">
      <c r="E137" s="694"/>
      <c r="F137" s="694"/>
      <c r="I137" s="694"/>
      <c r="M137" s="694"/>
    </row>
    <row r="138" spans="5:13" ht="18" customHeight="1">
      <c r="E138" s="694"/>
      <c r="F138" s="694"/>
      <c r="I138" s="694"/>
      <c r="M138" s="694"/>
    </row>
    <row r="139" spans="5:13" ht="18" customHeight="1">
      <c r="E139" s="694"/>
      <c r="F139" s="694"/>
      <c r="I139" s="694"/>
      <c r="M139" s="694"/>
    </row>
    <row r="140" spans="5:13" ht="18" customHeight="1">
      <c r="E140" s="694"/>
      <c r="F140" s="694"/>
      <c r="I140" s="694"/>
      <c r="M140" s="694"/>
    </row>
    <row r="141" spans="5:13" ht="18" customHeight="1">
      <c r="E141" s="694"/>
      <c r="F141" s="694"/>
      <c r="I141" s="694"/>
      <c r="M141" s="694"/>
    </row>
    <row r="142" spans="5:13" ht="18" customHeight="1">
      <c r="E142" s="694"/>
      <c r="F142" s="694"/>
      <c r="I142" s="694"/>
      <c r="M142" s="694"/>
    </row>
    <row r="143" spans="5:13" ht="18" customHeight="1">
      <c r="E143" s="694"/>
      <c r="F143" s="694"/>
      <c r="I143" s="694"/>
      <c r="M143" s="694"/>
    </row>
    <row r="144" spans="5:13" ht="18" customHeight="1">
      <c r="E144" s="694"/>
      <c r="F144" s="694"/>
      <c r="I144" s="694"/>
      <c r="M144" s="694"/>
    </row>
    <row r="145" spans="5:13" ht="18" customHeight="1">
      <c r="E145" s="694"/>
      <c r="F145" s="694"/>
      <c r="I145" s="694"/>
      <c r="M145" s="694"/>
    </row>
    <row r="146" spans="5:13" ht="18" customHeight="1">
      <c r="E146" s="694"/>
      <c r="F146" s="694"/>
      <c r="I146" s="694"/>
      <c r="M146" s="694"/>
    </row>
    <row r="147" spans="5:13" ht="18" customHeight="1">
      <c r="E147" s="694"/>
      <c r="F147" s="694"/>
      <c r="I147" s="694"/>
      <c r="M147" s="694"/>
    </row>
    <row r="148" spans="5:13" ht="18" customHeight="1">
      <c r="E148" s="694"/>
      <c r="F148" s="694"/>
      <c r="I148" s="694"/>
      <c r="M148" s="694"/>
    </row>
    <row r="149" spans="5:13" ht="18" customHeight="1">
      <c r="E149" s="694"/>
      <c r="F149" s="694"/>
      <c r="I149" s="694"/>
      <c r="M149" s="694"/>
    </row>
    <row r="150" spans="5:13" ht="18" customHeight="1">
      <c r="E150" s="694"/>
      <c r="F150" s="694"/>
      <c r="I150" s="694"/>
      <c r="M150" s="694"/>
    </row>
    <row r="151" spans="5:13" ht="18" customHeight="1">
      <c r="E151" s="694"/>
      <c r="F151" s="694"/>
      <c r="I151" s="694"/>
      <c r="M151" s="694"/>
    </row>
    <row r="152" spans="5:13" ht="18" customHeight="1">
      <c r="E152" s="694"/>
      <c r="F152" s="694"/>
      <c r="I152" s="694"/>
      <c r="M152" s="694"/>
    </row>
    <row r="153" spans="5:13" ht="18" customHeight="1">
      <c r="E153" s="694"/>
      <c r="F153" s="694"/>
      <c r="I153" s="694"/>
      <c r="M153" s="694"/>
    </row>
    <row r="154" spans="5:13" ht="18" customHeight="1">
      <c r="E154" s="694"/>
      <c r="F154" s="694"/>
      <c r="I154" s="694"/>
      <c r="M154" s="694"/>
    </row>
    <row r="155" spans="5:13" ht="18" customHeight="1">
      <c r="E155" s="694"/>
      <c r="F155" s="694"/>
      <c r="I155" s="694"/>
      <c r="M155" s="694"/>
    </row>
    <row r="156" spans="5:13" ht="18" customHeight="1">
      <c r="E156" s="694"/>
      <c r="F156" s="694"/>
      <c r="I156" s="694"/>
      <c r="M156" s="694"/>
    </row>
    <row r="157" spans="5:13" ht="18" customHeight="1">
      <c r="E157" s="694"/>
      <c r="F157" s="694"/>
      <c r="I157" s="694"/>
      <c r="M157" s="694"/>
    </row>
    <row r="158" spans="5:13" ht="18" customHeight="1">
      <c r="E158" s="694"/>
      <c r="F158" s="694"/>
      <c r="I158" s="694"/>
      <c r="M158" s="694"/>
    </row>
    <row r="159" spans="5:13" ht="18" customHeight="1">
      <c r="E159" s="694"/>
      <c r="F159" s="694"/>
      <c r="I159" s="694"/>
      <c r="M159" s="694"/>
    </row>
    <row r="160" spans="5:13" ht="18" customHeight="1">
      <c r="E160" s="694"/>
      <c r="F160" s="694"/>
      <c r="I160" s="694"/>
      <c r="M160" s="694"/>
    </row>
    <row r="161" spans="5:13" ht="18" customHeight="1">
      <c r="E161" s="694"/>
      <c r="F161" s="694"/>
      <c r="I161" s="694"/>
      <c r="M161" s="694"/>
    </row>
    <row r="162" spans="5:13" ht="18" customHeight="1">
      <c r="E162" s="694"/>
      <c r="F162" s="694"/>
      <c r="I162" s="694"/>
      <c r="M162" s="694"/>
    </row>
    <row r="163" spans="5:13" ht="18" customHeight="1">
      <c r="E163" s="694"/>
      <c r="F163" s="694"/>
      <c r="I163" s="694"/>
      <c r="M163" s="694"/>
    </row>
    <row r="164" spans="5:13" ht="18" customHeight="1">
      <c r="E164" s="694"/>
      <c r="F164" s="694"/>
      <c r="I164" s="694"/>
      <c r="M164" s="694"/>
    </row>
    <row r="165" spans="5:13" ht="18" customHeight="1">
      <c r="E165" s="694"/>
      <c r="F165" s="694"/>
      <c r="I165" s="694"/>
      <c r="M165" s="694"/>
    </row>
    <row r="166" spans="5:13" ht="18" customHeight="1">
      <c r="E166" s="694"/>
      <c r="F166" s="694"/>
      <c r="I166" s="694"/>
      <c r="M166" s="694"/>
    </row>
    <row r="167" spans="5:13" ht="18" customHeight="1">
      <c r="E167" s="694"/>
      <c r="F167" s="694"/>
      <c r="I167" s="694"/>
      <c r="M167" s="694"/>
    </row>
    <row r="168" spans="5:13" ht="18" customHeight="1">
      <c r="E168" s="694"/>
      <c r="F168" s="694"/>
      <c r="I168" s="694"/>
      <c r="M168" s="694"/>
    </row>
    <row r="169" spans="5:13" ht="18" customHeight="1">
      <c r="E169" s="694"/>
      <c r="F169" s="694"/>
      <c r="I169" s="694"/>
      <c r="M169" s="694"/>
    </row>
    <row r="170" spans="5:13" ht="18" customHeight="1">
      <c r="E170" s="694"/>
      <c r="F170" s="694"/>
      <c r="I170" s="694"/>
      <c r="M170" s="694"/>
    </row>
    <row r="171" spans="5:13" ht="18" customHeight="1">
      <c r="E171" s="694"/>
      <c r="F171" s="694"/>
      <c r="I171" s="694"/>
      <c r="M171" s="694"/>
    </row>
    <row r="172" spans="5:13" ht="18" customHeight="1">
      <c r="E172" s="694"/>
      <c r="F172" s="694"/>
      <c r="I172" s="694"/>
      <c r="M172" s="694"/>
    </row>
    <row r="173" spans="5:13" ht="18" customHeight="1">
      <c r="E173" s="694"/>
      <c r="F173" s="694"/>
      <c r="I173" s="694"/>
      <c r="M173" s="694"/>
    </row>
    <row r="174" spans="5:13" ht="18" customHeight="1">
      <c r="E174" s="694"/>
      <c r="F174" s="694"/>
      <c r="I174" s="694"/>
      <c r="M174" s="694"/>
    </row>
    <row r="175" spans="5:13" ht="18" customHeight="1">
      <c r="E175" s="694"/>
      <c r="F175" s="694"/>
      <c r="I175" s="694"/>
      <c r="M175" s="694"/>
    </row>
    <row r="176" spans="5:13" ht="18" customHeight="1">
      <c r="E176" s="694"/>
      <c r="F176" s="694"/>
      <c r="I176" s="694"/>
      <c r="M176" s="694"/>
    </row>
    <row r="177" spans="5:13" ht="18" customHeight="1">
      <c r="E177" s="694"/>
      <c r="F177" s="694"/>
      <c r="I177" s="694"/>
      <c r="M177" s="694"/>
    </row>
    <row r="178" spans="5:13" ht="18" customHeight="1">
      <c r="E178" s="694"/>
      <c r="F178" s="694"/>
      <c r="I178" s="694"/>
      <c r="M178" s="694"/>
    </row>
    <row r="179" spans="5:13" ht="18" customHeight="1">
      <c r="E179" s="694"/>
      <c r="F179" s="694"/>
      <c r="I179" s="694"/>
      <c r="M179" s="694"/>
    </row>
    <row r="180" spans="5:13" ht="18" customHeight="1">
      <c r="E180" s="694"/>
      <c r="F180" s="694"/>
      <c r="I180" s="694"/>
      <c r="M180" s="694"/>
    </row>
    <row r="181" spans="5:13" ht="18" customHeight="1">
      <c r="E181" s="694"/>
      <c r="F181" s="694"/>
      <c r="I181" s="694"/>
      <c r="M181" s="694"/>
    </row>
    <row r="182" spans="5:13" ht="18" customHeight="1">
      <c r="E182" s="694"/>
      <c r="F182" s="694"/>
      <c r="I182" s="694"/>
      <c r="M182" s="694"/>
    </row>
    <row r="183" spans="5:13" ht="18" customHeight="1">
      <c r="E183" s="694"/>
      <c r="F183" s="694"/>
      <c r="I183" s="694"/>
      <c r="M183" s="694"/>
    </row>
  </sheetData>
  <mergeCells count="13">
    <mergeCell ref="J1:M1"/>
    <mergeCell ref="A2:M2"/>
    <mergeCell ref="A3:D3"/>
    <mergeCell ref="A4:A6"/>
    <mergeCell ref="B4:B6"/>
    <mergeCell ref="C4:C6"/>
    <mergeCell ref="D4:D6"/>
    <mergeCell ref="E4:E6"/>
    <mergeCell ref="F4:F6"/>
    <mergeCell ref="G5:G6"/>
    <mergeCell ref="H5:L5"/>
    <mergeCell ref="M5:M6"/>
    <mergeCell ref="A55:D55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59"/>
  <headerFooter alignWithMargins="0">
    <oddHeader>&amp;R&amp;"Times New Roman,Normalny"&amp;12Zał Nr 17 do Sprawozdania Burmistrza z wykonania budżetu za 2009 roku</oddHeader>
    <oddFooter>&amp;C&amp;"Times New Roman,Normalny"&amp;12Strona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showGridLines="0" defaultGridColor="0" view="pageBreakPreview" zoomScale="80" zoomScaleSheetLayoutView="80" colorId="15" workbookViewId="0" topLeftCell="A1">
      <selection activeCell="O7" sqref="O7"/>
    </sheetView>
  </sheetViews>
  <sheetFormatPr defaultColWidth="9.00390625" defaultRowHeight="18" customHeight="1"/>
  <cols>
    <col min="1" max="1" width="7.125" style="582" customWidth="1"/>
    <col min="2" max="2" width="9.75390625" style="582" customWidth="1"/>
    <col min="3" max="3" width="8.75390625" style="583" customWidth="1"/>
    <col min="4" max="4" width="73.375" style="584" customWidth="1"/>
    <col min="5" max="5" width="12.75390625" style="583" customWidth="1"/>
    <col min="6" max="6" width="14.50390625" style="583" customWidth="1"/>
    <col min="7" max="7" width="14.75390625" style="583" customWidth="1"/>
    <col min="8" max="8" width="14.50390625" style="583" customWidth="1"/>
    <col min="9" max="9" width="13.75390625" style="583" customWidth="1"/>
    <col min="10" max="11" width="12.75390625" style="583" customWidth="1"/>
    <col min="12" max="12" width="10.75390625" style="583" customWidth="1"/>
    <col min="13" max="13" width="12.75390625" style="583" customWidth="1"/>
    <col min="14" max="16384" width="9.00390625" style="583" customWidth="1"/>
  </cols>
  <sheetData>
    <row r="1" spans="7:13" ht="15" customHeight="1">
      <c r="G1" s="748"/>
      <c r="H1" s="748"/>
      <c r="I1" s="748"/>
      <c r="J1" s="748"/>
      <c r="K1" s="748"/>
      <c r="L1" s="748"/>
      <c r="M1" s="748"/>
    </row>
    <row r="2" spans="1:13" s="588" customFormat="1" ht="39.75" customHeight="1">
      <c r="A2" s="653" t="s">
        <v>447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3" s="588" customFormat="1" ht="19.5" customHeigh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3" ht="18" customHeight="1">
      <c r="A4" s="654" t="s">
        <v>239</v>
      </c>
      <c r="B4" s="654"/>
      <c r="C4" s="654"/>
      <c r="D4" s="654"/>
      <c r="E4" s="590"/>
      <c r="M4" s="591" t="s">
        <v>1</v>
      </c>
    </row>
    <row r="5" spans="1:13" s="596" customFormat="1" ht="18" customHeight="1">
      <c r="A5" s="50" t="s">
        <v>2</v>
      </c>
      <c r="B5" s="50" t="s">
        <v>34</v>
      </c>
      <c r="C5" s="51" t="s">
        <v>35</v>
      </c>
      <c r="D5" s="592" t="s">
        <v>262</v>
      </c>
      <c r="E5" s="52" t="s">
        <v>6</v>
      </c>
      <c r="F5" s="593" t="s">
        <v>449</v>
      </c>
      <c r="G5" s="594" t="s">
        <v>264</v>
      </c>
      <c r="H5" s="594"/>
      <c r="I5" s="594"/>
      <c r="J5" s="594"/>
      <c r="K5" s="594"/>
      <c r="L5" s="594"/>
      <c r="M5" s="595"/>
    </row>
    <row r="6" spans="1:13" s="596" customFormat="1" ht="18" customHeight="1">
      <c r="A6" s="50"/>
      <c r="B6" s="50"/>
      <c r="C6" s="51"/>
      <c r="D6" s="592"/>
      <c r="E6" s="52"/>
      <c r="F6" s="593"/>
      <c r="G6" s="595" t="s">
        <v>265</v>
      </c>
      <c r="H6" s="593" t="s">
        <v>266</v>
      </c>
      <c r="I6" s="593"/>
      <c r="J6" s="593"/>
      <c r="K6" s="593"/>
      <c r="L6" s="593"/>
      <c r="M6" s="593" t="s">
        <v>267</v>
      </c>
    </row>
    <row r="7" spans="1:13" s="597" customFormat="1" ht="93" customHeight="1">
      <c r="A7" s="50"/>
      <c r="B7" s="50"/>
      <c r="C7" s="51"/>
      <c r="D7" s="592"/>
      <c r="E7" s="52"/>
      <c r="F7" s="593"/>
      <c r="G7" s="595"/>
      <c r="H7" s="593" t="s">
        <v>268</v>
      </c>
      <c r="I7" s="593" t="s">
        <v>269</v>
      </c>
      <c r="J7" s="593" t="s">
        <v>270</v>
      </c>
      <c r="K7" s="51" t="s">
        <v>271</v>
      </c>
      <c r="L7" s="51" t="s">
        <v>272</v>
      </c>
      <c r="M7" s="593"/>
    </row>
    <row r="8" spans="1:13" s="603" customFormat="1" ht="12" customHeight="1">
      <c r="A8" s="55">
        <v>1</v>
      </c>
      <c r="B8" s="55">
        <v>2</v>
      </c>
      <c r="C8" s="56">
        <v>3</v>
      </c>
      <c r="D8" s="600">
        <v>4</v>
      </c>
      <c r="E8" s="57">
        <v>5</v>
      </c>
      <c r="F8" s="601">
        <v>6</v>
      </c>
      <c r="G8" s="602">
        <v>7</v>
      </c>
      <c r="H8" s="602">
        <v>8</v>
      </c>
      <c r="I8" s="602">
        <v>9</v>
      </c>
      <c r="J8" s="602">
        <v>10</v>
      </c>
      <c r="K8" s="56">
        <v>11</v>
      </c>
      <c r="L8" s="56">
        <v>12</v>
      </c>
      <c r="M8" s="602">
        <v>13</v>
      </c>
    </row>
    <row r="9" spans="1:13" ht="17.25" customHeight="1">
      <c r="A9" s="610">
        <v>801</v>
      </c>
      <c r="B9" s="610">
        <v>80110</v>
      </c>
      <c r="C9" s="610"/>
      <c r="D9" s="704" t="s">
        <v>154</v>
      </c>
      <c r="E9" s="705">
        <f>(G9/F9)*100</f>
        <v>99.99962588505896</v>
      </c>
      <c r="F9" s="614">
        <f>SUM(F10:F21)</f>
        <v>216511</v>
      </c>
      <c r="G9" s="614">
        <f>SUM(G10:G21)</f>
        <v>216510.19</v>
      </c>
      <c r="H9" s="614">
        <f>SUM(H10:H21)</f>
        <v>156228</v>
      </c>
      <c r="I9" s="614">
        <f>SUM(I10:I21)</f>
        <v>25295</v>
      </c>
      <c r="J9" s="614">
        <f>SUM(J10:J21)</f>
        <v>0</v>
      </c>
      <c r="K9" s="614">
        <f>SUM(K10:K21)</f>
        <v>0</v>
      </c>
      <c r="L9" s="614">
        <f>SUM(L10:L21)</f>
        <v>0</v>
      </c>
      <c r="M9" s="614">
        <f>SUM(M10:M21)</f>
        <v>0</v>
      </c>
    </row>
    <row r="10" spans="1:13" ht="17.25" customHeight="1">
      <c r="A10" s="616"/>
      <c r="B10" s="616"/>
      <c r="C10" s="616">
        <v>3020</v>
      </c>
      <c r="D10" s="22" t="s">
        <v>347</v>
      </c>
      <c r="E10" s="706">
        <f>(G10/F10)*100</f>
        <v>100</v>
      </c>
      <c r="F10" s="620">
        <v>75</v>
      </c>
      <c r="G10" s="620">
        <v>75</v>
      </c>
      <c r="H10" s="620"/>
      <c r="I10" s="620"/>
      <c r="J10" s="726"/>
      <c r="K10" s="726"/>
      <c r="L10" s="726"/>
      <c r="M10" s="707"/>
    </row>
    <row r="11" spans="1:13" ht="17.25" customHeight="1">
      <c r="A11" s="610"/>
      <c r="B11" s="616"/>
      <c r="C11" s="616">
        <v>4010</v>
      </c>
      <c r="D11" s="22" t="s">
        <v>350</v>
      </c>
      <c r="E11" s="706">
        <f>(G11/F11)*100</f>
        <v>100</v>
      </c>
      <c r="F11" s="620">
        <v>147296</v>
      </c>
      <c r="G11" s="620">
        <f>H11</f>
        <v>147296</v>
      </c>
      <c r="H11" s="620">
        <v>147296</v>
      </c>
      <c r="I11" s="620"/>
      <c r="J11" s="726"/>
      <c r="K11" s="726"/>
      <c r="L11" s="726"/>
      <c r="M11" s="707"/>
    </row>
    <row r="12" spans="1:13" ht="17.25" customHeight="1">
      <c r="A12" s="610"/>
      <c r="B12" s="616"/>
      <c r="C12" s="616">
        <v>4040</v>
      </c>
      <c r="D12" s="22" t="s">
        <v>298</v>
      </c>
      <c r="E12" s="706">
        <f>(G12/F12)*100</f>
        <v>100</v>
      </c>
      <c r="F12" s="620">
        <v>8932</v>
      </c>
      <c r="G12" s="620">
        <f>H12</f>
        <v>8932</v>
      </c>
      <c r="H12" s="620">
        <v>8932</v>
      </c>
      <c r="I12" s="620"/>
      <c r="J12" s="726"/>
      <c r="K12" s="726"/>
      <c r="L12" s="726"/>
      <c r="M12" s="707"/>
    </row>
    <row r="13" spans="1:13" ht="17.25" customHeight="1">
      <c r="A13" s="610"/>
      <c r="B13" s="616"/>
      <c r="C13" s="616">
        <v>4110</v>
      </c>
      <c r="D13" s="22" t="s">
        <v>299</v>
      </c>
      <c r="E13" s="706">
        <f>(G13/F13)*100</f>
        <v>100</v>
      </c>
      <c r="F13" s="620">
        <v>21832</v>
      </c>
      <c r="G13" s="620">
        <f>I13</f>
        <v>21832</v>
      </c>
      <c r="H13" s="620"/>
      <c r="I13" s="620">
        <v>21832</v>
      </c>
      <c r="J13" s="726"/>
      <c r="K13" s="726"/>
      <c r="L13" s="726"/>
      <c r="M13" s="707"/>
    </row>
    <row r="14" spans="1:13" ht="17.25" customHeight="1">
      <c r="A14" s="610"/>
      <c r="B14" s="616"/>
      <c r="C14" s="616">
        <v>4120</v>
      </c>
      <c r="D14" s="22" t="s">
        <v>300</v>
      </c>
      <c r="E14" s="706">
        <f>(G14/F14)*100</f>
        <v>100</v>
      </c>
      <c r="F14" s="620">
        <v>3463</v>
      </c>
      <c r="G14" s="620">
        <f>I14</f>
        <v>3463</v>
      </c>
      <c r="H14" s="620"/>
      <c r="I14" s="620">
        <v>3463</v>
      </c>
      <c r="J14" s="726"/>
      <c r="K14" s="726"/>
      <c r="L14" s="726"/>
      <c r="M14" s="707"/>
    </row>
    <row r="15" spans="1:13" ht="17.25" customHeight="1">
      <c r="A15" s="610"/>
      <c r="B15" s="616"/>
      <c r="C15" s="616">
        <v>4210</v>
      </c>
      <c r="D15" s="22" t="s">
        <v>284</v>
      </c>
      <c r="E15" s="706">
        <f>(G15/F15)*100</f>
        <v>99.99210603255044</v>
      </c>
      <c r="F15" s="620">
        <v>10261</v>
      </c>
      <c r="G15" s="620">
        <v>10260.19</v>
      </c>
      <c r="H15" s="620"/>
      <c r="I15" s="620"/>
      <c r="J15" s="726"/>
      <c r="K15" s="726"/>
      <c r="L15" s="726"/>
      <c r="M15" s="707"/>
    </row>
    <row r="16" spans="1:13" ht="17.25" customHeight="1">
      <c r="A16" s="616"/>
      <c r="B16" s="616"/>
      <c r="C16" s="616">
        <v>4240</v>
      </c>
      <c r="D16" s="22" t="s">
        <v>351</v>
      </c>
      <c r="E16" s="706">
        <f>(G16/F16)*100</f>
        <v>100</v>
      </c>
      <c r="F16" s="620">
        <v>40</v>
      </c>
      <c r="G16" s="620">
        <v>40</v>
      </c>
      <c r="H16" s="620"/>
      <c r="I16" s="620"/>
      <c r="J16" s="726"/>
      <c r="K16" s="726"/>
      <c r="L16" s="726"/>
      <c r="M16" s="707"/>
    </row>
    <row r="17" spans="1:13" ht="17.25" customHeight="1">
      <c r="A17" s="616"/>
      <c r="B17" s="616"/>
      <c r="C17" s="616">
        <v>4280</v>
      </c>
      <c r="D17" s="22" t="s">
        <v>353</v>
      </c>
      <c r="E17" s="706">
        <f>(G17/F17)*100</f>
        <v>100</v>
      </c>
      <c r="F17" s="620">
        <v>200</v>
      </c>
      <c r="G17" s="620">
        <v>200</v>
      </c>
      <c r="H17" s="622"/>
      <c r="I17" s="622"/>
      <c r="J17" s="749"/>
      <c r="K17" s="727"/>
      <c r="L17" s="727"/>
      <c r="M17" s="623"/>
    </row>
    <row r="18" spans="1:13" ht="17.25" customHeight="1">
      <c r="A18" s="616"/>
      <c r="B18" s="616"/>
      <c r="C18" s="616">
        <v>4300</v>
      </c>
      <c r="D18" s="22" t="s">
        <v>278</v>
      </c>
      <c r="E18" s="706">
        <f>(G18/F18)*100</f>
        <v>100</v>
      </c>
      <c r="F18" s="620">
        <v>9768</v>
      </c>
      <c r="G18" s="620">
        <v>9768</v>
      </c>
      <c r="H18" s="620"/>
      <c r="I18" s="620"/>
      <c r="J18" s="726"/>
      <c r="K18" s="733"/>
      <c r="L18" s="726"/>
      <c r="M18" s="707"/>
    </row>
    <row r="19" spans="1:13" ht="17.25" customHeight="1">
      <c r="A19" s="616"/>
      <c r="B19" s="616"/>
      <c r="C19" s="616">
        <v>4440</v>
      </c>
      <c r="D19" s="22" t="s">
        <v>314</v>
      </c>
      <c r="E19" s="706">
        <f>(G19/F19)*100</f>
        <v>100</v>
      </c>
      <c r="F19" s="620">
        <v>11316</v>
      </c>
      <c r="G19" s="620">
        <v>11316</v>
      </c>
      <c r="H19" s="620"/>
      <c r="I19" s="620"/>
      <c r="J19" s="726"/>
      <c r="K19" s="726"/>
      <c r="L19" s="726"/>
      <c r="M19" s="707"/>
    </row>
    <row r="20" spans="1:13" ht="33" customHeight="1">
      <c r="A20" s="616"/>
      <c r="B20" s="616"/>
      <c r="C20" s="616">
        <v>4740</v>
      </c>
      <c r="D20" s="22" t="s">
        <v>356</v>
      </c>
      <c r="E20" s="706">
        <f>(G20/F20)*100</f>
        <v>100</v>
      </c>
      <c r="F20" s="620">
        <v>373</v>
      </c>
      <c r="G20" s="620">
        <v>373</v>
      </c>
      <c r="H20" s="620"/>
      <c r="I20" s="620"/>
      <c r="J20" s="726"/>
      <c r="K20" s="726"/>
      <c r="L20" s="726"/>
      <c r="M20" s="707"/>
    </row>
    <row r="21" spans="1:13" ht="17.25" customHeight="1">
      <c r="A21" s="616"/>
      <c r="B21" s="616"/>
      <c r="C21" s="616">
        <v>4750</v>
      </c>
      <c r="D21" s="22" t="s">
        <v>357</v>
      </c>
      <c r="E21" s="706">
        <f>(G21/F21)*100</f>
        <v>100</v>
      </c>
      <c r="F21" s="620">
        <v>2955</v>
      </c>
      <c r="G21" s="620">
        <v>2955</v>
      </c>
      <c r="H21" s="620"/>
      <c r="I21" s="620"/>
      <c r="J21" s="726"/>
      <c r="K21" s="726"/>
      <c r="L21" s="726"/>
      <c r="M21" s="707"/>
    </row>
    <row r="22" spans="1:13" ht="17.25" customHeight="1">
      <c r="A22" s="712"/>
      <c r="B22" s="610">
        <v>80146</v>
      </c>
      <c r="C22" s="610"/>
      <c r="D22" s="704" t="s">
        <v>375</v>
      </c>
      <c r="E22" s="705">
        <f>(G22/F22)*100</f>
        <v>100</v>
      </c>
      <c r="F22" s="614">
        <f>SUM(F24,F25)</f>
        <v>460</v>
      </c>
      <c r="G22" s="614">
        <f>SUM(G24,G25)</f>
        <v>460</v>
      </c>
      <c r="H22" s="614">
        <f>SUM(H24,H25)</f>
        <v>0</v>
      </c>
      <c r="I22" s="614">
        <f>SUM(I24,I25)</f>
        <v>0</v>
      </c>
      <c r="J22" s="614">
        <f>SUM(J24,J25)</f>
        <v>0</v>
      </c>
      <c r="K22" s="614">
        <f>SUM(K24,K25)</f>
        <v>0</v>
      </c>
      <c r="L22" s="614">
        <f>SUM(L24,L25)</f>
        <v>0</v>
      </c>
      <c r="M22" s="614">
        <f>SUM(M24,M25)</f>
        <v>0</v>
      </c>
    </row>
    <row r="23" spans="1:13" ht="17.25" customHeight="1">
      <c r="A23" s="712"/>
      <c r="B23" s="610"/>
      <c r="C23" s="616">
        <v>4210</v>
      </c>
      <c r="D23" s="22" t="s">
        <v>327</v>
      </c>
      <c r="E23" s="706">
        <v>100</v>
      </c>
      <c r="F23" s="620">
        <v>140</v>
      </c>
      <c r="G23" s="620">
        <v>140</v>
      </c>
      <c r="H23" s="620"/>
      <c r="I23" s="614"/>
      <c r="J23" s="615"/>
      <c r="K23" s="733"/>
      <c r="L23" s="733"/>
      <c r="M23" s="615"/>
    </row>
    <row r="24" spans="1:13" ht="17.25" customHeight="1">
      <c r="A24" s="713"/>
      <c r="B24" s="616"/>
      <c r="C24" s="616">
        <v>4300</v>
      </c>
      <c r="D24" s="22" t="s">
        <v>288</v>
      </c>
      <c r="E24" s="706">
        <f>(G24/F24)*100</f>
        <v>100</v>
      </c>
      <c r="F24" s="620">
        <v>340</v>
      </c>
      <c r="G24" s="620">
        <v>340</v>
      </c>
      <c r="H24" s="620"/>
      <c r="I24" s="620"/>
      <c r="J24" s="707"/>
      <c r="K24" s="726"/>
      <c r="L24" s="726"/>
      <c r="M24" s="707"/>
    </row>
    <row r="25" spans="1:13" ht="17.25" customHeight="1">
      <c r="A25" s="713"/>
      <c r="B25" s="616"/>
      <c r="C25" s="616">
        <v>4410</v>
      </c>
      <c r="D25" s="22" t="s">
        <v>311</v>
      </c>
      <c r="E25" s="706">
        <f>(G25/F25)*100</f>
        <v>100</v>
      </c>
      <c r="F25" s="620">
        <v>120</v>
      </c>
      <c r="G25" s="620">
        <v>120</v>
      </c>
      <c r="H25" s="620"/>
      <c r="I25" s="620"/>
      <c r="J25" s="707"/>
      <c r="K25" s="726"/>
      <c r="L25" s="726"/>
      <c r="M25" s="707"/>
    </row>
    <row r="26" spans="1:13" ht="17.25" customHeight="1">
      <c r="A26" s="723" t="s">
        <v>205</v>
      </c>
      <c r="B26" s="723"/>
      <c r="C26" s="723"/>
      <c r="D26" s="723"/>
      <c r="E26" s="724">
        <f>(G26/F26)*100</f>
        <v>99.99962667821967</v>
      </c>
      <c r="F26" s="632">
        <f>SUM(F22,F9)</f>
        <v>216971</v>
      </c>
      <c r="G26" s="632">
        <f>SUM(G22,G9)</f>
        <v>216970.19</v>
      </c>
      <c r="H26" s="632">
        <f>SUM(H22,H9)</f>
        <v>156228</v>
      </c>
      <c r="I26" s="632">
        <f>SUM(I22,I9)</f>
        <v>25295</v>
      </c>
      <c r="J26" s="632">
        <f>SUM(J22,J9)</f>
        <v>0</v>
      </c>
      <c r="K26" s="632">
        <f>SUM(K22,K9)</f>
        <v>0</v>
      </c>
      <c r="L26" s="632">
        <f>SUM(L22,L9)</f>
        <v>0</v>
      </c>
      <c r="M26" s="632">
        <f>SUM(M22,M9)</f>
        <v>0</v>
      </c>
    </row>
    <row r="27" spans="5:13" ht="18" customHeight="1">
      <c r="E27" s="693"/>
      <c r="F27" s="694"/>
      <c r="G27" s="695"/>
      <c r="H27" s="694"/>
      <c r="I27" s="694"/>
      <c r="J27" s="696"/>
      <c r="M27" s="694"/>
    </row>
    <row r="28" spans="5:13" ht="18" customHeight="1">
      <c r="E28" s="694"/>
      <c r="F28" s="694"/>
      <c r="G28" s="695"/>
      <c r="H28" s="694"/>
      <c r="I28" s="694"/>
      <c r="J28" s="696"/>
      <c r="M28" s="694"/>
    </row>
    <row r="29" spans="5:13" ht="18" customHeight="1">
      <c r="E29" s="694"/>
      <c r="F29" s="694"/>
      <c r="G29" s="695"/>
      <c r="H29" s="694"/>
      <c r="I29" s="694"/>
      <c r="J29" s="696"/>
      <c r="L29" s="696"/>
      <c r="M29" s="694"/>
    </row>
    <row r="30" spans="5:13" ht="18" customHeight="1">
      <c r="E30" s="694"/>
      <c r="F30" s="694"/>
      <c r="G30" s="695"/>
      <c r="H30" s="694"/>
      <c r="I30" s="694"/>
      <c r="J30" s="696"/>
      <c r="M30" s="694"/>
    </row>
    <row r="31" spans="5:13" ht="18" customHeight="1">
      <c r="E31" s="694"/>
      <c r="F31" s="694"/>
      <c r="G31" s="695"/>
      <c r="H31" s="694"/>
      <c r="I31" s="694"/>
      <c r="J31" s="696"/>
      <c r="M31" s="694"/>
    </row>
    <row r="32" spans="5:13" ht="18" customHeight="1">
      <c r="E32" s="694"/>
      <c r="F32" s="694"/>
      <c r="G32" s="695"/>
      <c r="H32" s="694"/>
      <c r="I32" s="694"/>
      <c r="J32" s="696"/>
      <c r="M32" s="694"/>
    </row>
    <row r="33" spans="5:13" ht="18" customHeight="1">
      <c r="E33" s="694"/>
      <c r="F33" s="694"/>
      <c r="G33" s="695"/>
      <c r="H33" s="694"/>
      <c r="I33" s="694"/>
      <c r="J33" s="696"/>
      <c r="M33" s="694"/>
    </row>
    <row r="34" spans="5:13" ht="18" customHeight="1">
      <c r="E34" s="694"/>
      <c r="F34" s="694"/>
      <c r="G34" s="695"/>
      <c r="H34" s="694"/>
      <c r="I34" s="694"/>
      <c r="J34" s="696"/>
      <c r="M34" s="694"/>
    </row>
    <row r="35" spans="5:13" ht="18" customHeight="1">
      <c r="E35" s="694"/>
      <c r="F35" s="694"/>
      <c r="G35" s="695"/>
      <c r="H35" s="694"/>
      <c r="I35" s="694"/>
      <c r="J35" s="696"/>
      <c r="M35" s="694"/>
    </row>
    <row r="36" spans="5:13" ht="18" customHeight="1">
      <c r="E36" s="694"/>
      <c r="F36" s="694"/>
      <c r="G36" s="695"/>
      <c r="H36" s="694"/>
      <c r="I36" s="694"/>
      <c r="J36" s="696"/>
      <c r="M36" s="694"/>
    </row>
    <row r="37" spans="5:13" ht="18" customHeight="1">
      <c r="E37" s="694"/>
      <c r="F37" s="694"/>
      <c r="G37" s="695"/>
      <c r="H37" s="694"/>
      <c r="I37" s="694"/>
      <c r="J37" s="696"/>
      <c r="M37" s="694"/>
    </row>
    <row r="38" spans="5:13" ht="18" customHeight="1">
      <c r="E38" s="694"/>
      <c r="F38" s="694"/>
      <c r="G38" s="695"/>
      <c r="H38" s="694"/>
      <c r="I38" s="694"/>
      <c r="J38" s="696"/>
      <c r="M38" s="694"/>
    </row>
    <row r="39" spans="5:13" ht="18" customHeight="1">
      <c r="E39" s="694"/>
      <c r="F39" s="694"/>
      <c r="G39" s="695"/>
      <c r="H39" s="694"/>
      <c r="I39" s="694"/>
      <c r="J39" s="696"/>
      <c r="M39" s="694"/>
    </row>
    <row r="40" spans="5:13" ht="18" customHeight="1">
      <c r="E40" s="694"/>
      <c r="F40" s="694"/>
      <c r="G40" s="695"/>
      <c r="H40" s="694"/>
      <c r="I40" s="694"/>
      <c r="J40" s="696"/>
      <c r="M40" s="694"/>
    </row>
    <row r="41" spans="5:13" ht="18" customHeight="1">
      <c r="E41" s="694"/>
      <c r="F41" s="694"/>
      <c r="G41" s="695"/>
      <c r="H41" s="694"/>
      <c r="I41" s="694"/>
      <c r="J41" s="696"/>
      <c r="M41" s="694"/>
    </row>
    <row r="42" spans="5:13" ht="18" customHeight="1">
      <c r="E42" s="694"/>
      <c r="F42" s="694"/>
      <c r="G42" s="695"/>
      <c r="H42" s="694"/>
      <c r="I42" s="694"/>
      <c r="J42" s="696"/>
      <c r="M42" s="694"/>
    </row>
    <row r="43" spans="5:13" ht="18" customHeight="1">
      <c r="E43" s="694"/>
      <c r="F43" s="694"/>
      <c r="G43" s="695"/>
      <c r="H43" s="694"/>
      <c r="I43" s="694"/>
      <c r="J43" s="696"/>
      <c r="M43" s="694"/>
    </row>
    <row r="44" spans="5:13" ht="18" customHeight="1">
      <c r="E44" s="694"/>
      <c r="F44" s="694"/>
      <c r="G44" s="695"/>
      <c r="H44" s="694"/>
      <c r="I44" s="694"/>
      <c r="J44" s="696"/>
      <c r="M44" s="694"/>
    </row>
    <row r="45" spans="5:13" ht="18" customHeight="1">
      <c r="E45" s="694"/>
      <c r="F45" s="694"/>
      <c r="G45" s="695"/>
      <c r="H45" s="694"/>
      <c r="I45" s="694"/>
      <c r="J45" s="696"/>
      <c r="M45" s="694"/>
    </row>
    <row r="46" spans="5:13" ht="18" customHeight="1">
      <c r="E46" s="694"/>
      <c r="F46" s="694"/>
      <c r="G46" s="695"/>
      <c r="H46" s="694"/>
      <c r="I46" s="694"/>
      <c r="J46" s="696"/>
      <c r="M46" s="694"/>
    </row>
    <row r="47" spans="5:13" ht="18" customHeight="1">
      <c r="E47" s="694"/>
      <c r="F47" s="694"/>
      <c r="G47" s="695"/>
      <c r="H47" s="694"/>
      <c r="I47" s="694"/>
      <c r="J47" s="696"/>
      <c r="M47" s="694"/>
    </row>
    <row r="48" spans="5:13" ht="18" customHeight="1">
      <c r="E48" s="694"/>
      <c r="F48" s="694"/>
      <c r="G48" s="695"/>
      <c r="H48" s="694"/>
      <c r="I48" s="694"/>
      <c r="J48" s="696"/>
      <c r="M48" s="694"/>
    </row>
    <row r="49" spans="5:13" ht="18" customHeight="1">
      <c r="E49" s="694"/>
      <c r="F49" s="694"/>
      <c r="G49" s="695"/>
      <c r="H49" s="694"/>
      <c r="I49" s="694"/>
      <c r="J49" s="696"/>
      <c r="M49" s="694"/>
    </row>
    <row r="50" spans="5:13" ht="18" customHeight="1">
      <c r="E50" s="694"/>
      <c r="F50" s="694"/>
      <c r="G50" s="695"/>
      <c r="H50" s="694"/>
      <c r="I50" s="694"/>
      <c r="J50" s="696"/>
      <c r="M50" s="694"/>
    </row>
    <row r="51" spans="5:13" ht="18" customHeight="1">
      <c r="E51" s="694"/>
      <c r="F51" s="694"/>
      <c r="G51" s="695"/>
      <c r="H51" s="694"/>
      <c r="I51" s="694"/>
      <c r="J51" s="696"/>
      <c r="M51" s="694"/>
    </row>
    <row r="52" spans="5:13" ht="18" customHeight="1">
      <c r="E52" s="694"/>
      <c r="F52" s="694"/>
      <c r="G52" s="695"/>
      <c r="H52" s="694"/>
      <c r="I52" s="694"/>
      <c r="J52" s="696"/>
      <c r="M52" s="694"/>
    </row>
    <row r="53" spans="5:13" ht="18" customHeight="1">
      <c r="E53" s="694"/>
      <c r="F53" s="694"/>
      <c r="G53" s="695"/>
      <c r="H53" s="694"/>
      <c r="I53" s="694"/>
      <c r="J53" s="696"/>
      <c r="M53" s="694"/>
    </row>
    <row r="54" spans="5:13" ht="18" customHeight="1">
      <c r="E54" s="694"/>
      <c r="F54" s="694"/>
      <c r="H54" s="694"/>
      <c r="I54" s="694"/>
      <c r="M54" s="694"/>
    </row>
    <row r="55" spans="5:13" ht="18" customHeight="1">
      <c r="E55" s="694"/>
      <c r="F55" s="694"/>
      <c r="H55" s="694"/>
      <c r="I55" s="694"/>
      <c r="M55" s="694"/>
    </row>
    <row r="56" spans="5:13" ht="18" customHeight="1">
      <c r="E56" s="694"/>
      <c r="F56" s="694"/>
      <c r="H56" s="694"/>
      <c r="I56" s="694"/>
      <c r="M56" s="694"/>
    </row>
    <row r="57" spans="5:13" ht="18" customHeight="1">
      <c r="E57" s="694"/>
      <c r="F57" s="694"/>
      <c r="H57" s="694"/>
      <c r="I57" s="694"/>
      <c r="M57" s="694"/>
    </row>
    <row r="58" spans="5:13" ht="18" customHeight="1">
      <c r="E58" s="694"/>
      <c r="F58" s="694"/>
      <c r="H58" s="694"/>
      <c r="I58" s="694"/>
      <c r="M58" s="694"/>
    </row>
    <row r="59" spans="5:13" ht="18" customHeight="1">
      <c r="E59" s="694"/>
      <c r="F59" s="694"/>
      <c r="H59" s="694"/>
      <c r="I59" s="694"/>
      <c r="M59" s="694"/>
    </row>
    <row r="60" spans="5:13" ht="18" customHeight="1">
      <c r="E60" s="694"/>
      <c r="F60" s="694"/>
      <c r="H60" s="694"/>
      <c r="I60" s="694"/>
      <c r="M60" s="694"/>
    </row>
    <row r="61" spans="5:13" ht="18" customHeight="1">
      <c r="E61" s="694"/>
      <c r="F61" s="694"/>
      <c r="H61" s="694"/>
      <c r="I61" s="694"/>
      <c r="M61" s="694"/>
    </row>
    <row r="62" spans="5:13" ht="18" customHeight="1">
      <c r="E62" s="694"/>
      <c r="F62" s="694"/>
      <c r="I62" s="694"/>
      <c r="M62" s="694"/>
    </row>
    <row r="63" spans="5:13" ht="18" customHeight="1">
      <c r="E63" s="694"/>
      <c r="F63" s="694"/>
      <c r="I63" s="694"/>
      <c r="M63" s="694"/>
    </row>
    <row r="64" spans="5:13" ht="18" customHeight="1">
      <c r="E64" s="694"/>
      <c r="F64" s="694"/>
      <c r="I64" s="694"/>
      <c r="M64" s="694"/>
    </row>
    <row r="65" spans="5:13" ht="18" customHeight="1">
      <c r="E65" s="694"/>
      <c r="F65" s="694"/>
      <c r="I65" s="694"/>
      <c r="M65" s="694"/>
    </row>
    <row r="66" spans="5:13" ht="18" customHeight="1">
      <c r="E66" s="694"/>
      <c r="F66" s="694"/>
      <c r="I66" s="694"/>
      <c r="M66" s="694"/>
    </row>
    <row r="67" spans="5:13" ht="18" customHeight="1">
      <c r="E67" s="694"/>
      <c r="F67" s="694"/>
      <c r="I67" s="694"/>
      <c r="M67" s="694"/>
    </row>
    <row r="68" spans="5:13" ht="18" customHeight="1">
      <c r="E68" s="694"/>
      <c r="F68" s="694"/>
      <c r="I68" s="694"/>
      <c r="M68" s="694"/>
    </row>
    <row r="69" spans="5:13" ht="18" customHeight="1">
      <c r="E69" s="694"/>
      <c r="F69" s="694"/>
      <c r="I69" s="694"/>
      <c r="M69" s="694"/>
    </row>
    <row r="70" spans="5:13" ht="18" customHeight="1">
      <c r="E70" s="694"/>
      <c r="F70" s="694"/>
      <c r="I70" s="694"/>
      <c r="M70" s="694"/>
    </row>
    <row r="71" spans="5:13" ht="18" customHeight="1">
      <c r="E71" s="694"/>
      <c r="F71" s="694"/>
      <c r="I71" s="694"/>
      <c r="M71" s="694"/>
    </row>
    <row r="72" spans="5:13" ht="18" customHeight="1">
      <c r="E72" s="694"/>
      <c r="F72" s="694"/>
      <c r="I72" s="694"/>
      <c r="M72" s="694"/>
    </row>
    <row r="73" spans="5:13" ht="18" customHeight="1">
      <c r="E73" s="694"/>
      <c r="F73" s="694"/>
      <c r="I73" s="694"/>
      <c r="M73" s="694"/>
    </row>
    <row r="74" spans="5:13" ht="18" customHeight="1">
      <c r="E74" s="694"/>
      <c r="F74" s="694"/>
      <c r="I74" s="694"/>
      <c r="M74" s="694"/>
    </row>
    <row r="75" spans="5:13" ht="18" customHeight="1">
      <c r="E75" s="694"/>
      <c r="F75" s="694"/>
      <c r="I75" s="694"/>
      <c r="M75" s="694"/>
    </row>
    <row r="76" spans="5:13" ht="18" customHeight="1">
      <c r="E76" s="694"/>
      <c r="F76" s="694"/>
      <c r="I76" s="694"/>
      <c r="M76" s="694"/>
    </row>
    <row r="77" spans="5:13" ht="18" customHeight="1">
      <c r="E77" s="694"/>
      <c r="F77" s="694"/>
      <c r="I77" s="694"/>
      <c r="M77" s="694"/>
    </row>
    <row r="78" spans="5:13" ht="18" customHeight="1">
      <c r="E78" s="694"/>
      <c r="F78" s="694"/>
      <c r="I78" s="694"/>
      <c r="M78" s="694"/>
    </row>
    <row r="79" spans="5:13" ht="18" customHeight="1">
      <c r="E79" s="694"/>
      <c r="F79" s="694"/>
      <c r="I79" s="694"/>
      <c r="M79" s="694"/>
    </row>
    <row r="80" spans="5:13" ht="18" customHeight="1">
      <c r="E80" s="694"/>
      <c r="F80" s="694"/>
      <c r="I80" s="694"/>
      <c r="M80" s="694"/>
    </row>
    <row r="81" spans="5:13" ht="18" customHeight="1">
      <c r="E81" s="694"/>
      <c r="F81" s="694"/>
      <c r="I81" s="694"/>
      <c r="M81" s="694"/>
    </row>
    <row r="82" spans="5:13" ht="18" customHeight="1">
      <c r="E82" s="694"/>
      <c r="F82" s="694"/>
      <c r="I82" s="694"/>
      <c r="M82" s="694"/>
    </row>
    <row r="83" spans="5:13" ht="18" customHeight="1">
      <c r="E83" s="694"/>
      <c r="F83" s="694"/>
      <c r="I83" s="694"/>
      <c r="M83" s="694"/>
    </row>
    <row r="84" spans="5:13" ht="18" customHeight="1">
      <c r="E84" s="694"/>
      <c r="F84" s="694"/>
      <c r="I84" s="694"/>
      <c r="M84" s="694"/>
    </row>
    <row r="85" spans="5:13" ht="18" customHeight="1">
      <c r="E85" s="694"/>
      <c r="F85" s="694"/>
      <c r="I85" s="694"/>
      <c r="M85" s="694"/>
    </row>
    <row r="86" spans="5:13" ht="18" customHeight="1">
      <c r="E86" s="694"/>
      <c r="F86" s="694"/>
      <c r="I86" s="694"/>
      <c r="M86" s="694"/>
    </row>
    <row r="87" spans="5:13" ht="18" customHeight="1">
      <c r="E87" s="694"/>
      <c r="F87" s="694"/>
      <c r="I87" s="694"/>
      <c r="M87" s="694"/>
    </row>
    <row r="88" spans="5:13" ht="18" customHeight="1">
      <c r="E88" s="694"/>
      <c r="F88" s="694"/>
      <c r="I88" s="694"/>
      <c r="M88" s="694"/>
    </row>
    <row r="89" spans="5:13" ht="18" customHeight="1">
      <c r="E89" s="694"/>
      <c r="F89" s="694"/>
      <c r="I89" s="694"/>
      <c r="M89" s="694"/>
    </row>
    <row r="90" spans="5:13" ht="18" customHeight="1">
      <c r="E90" s="694"/>
      <c r="F90" s="694"/>
      <c r="I90" s="694"/>
      <c r="M90" s="694"/>
    </row>
    <row r="91" spans="5:13" ht="18" customHeight="1">
      <c r="E91" s="694"/>
      <c r="F91" s="694"/>
      <c r="I91" s="694"/>
      <c r="M91" s="694"/>
    </row>
    <row r="92" spans="5:13" ht="18" customHeight="1">
      <c r="E92" s="694"/>
      <c r="F92" s="694"/>
      <c r="I92" s="694"/>
      <c r="M92" s="694"/>
    </row>
    <row r="93" spans="5:13" ht="18" customHeight="1">
      <c r="E93" s="694"/>
      <c r="F93" s="694"/>
      <c r="I93" s="694"/>
      <c r="M93" s="694"/>
    </row>
    <row r="94" spans="5:13" ht="18" customHeight="1">
      <c r="E94" s="694"/>
      <c r="F94" s="694"/>
      <c r="I94" s="694"/>
      <c r="M94" s="694"/>
    </row>
    <row r="95" spans="5:13" ht="18" customHeight="1">
      <c r="E95" s="694"/>
      <c r="F95" s="694"/>
      <c r="I95" s="694"/>
      <c r="M95" s="694"/>
    </row>
    <row r="96" spans="5:13" ht="18" customHeight="1">
      <c r="E96" s="694"/>
      <c r="F96" s="694"/>
      <c r="I96" s="694"/>
      <c r="M96" s="694"/>
    </row>
    <row r="97" spans="5:13" ht="18" customHeight="1">
      <c r="E97" s="694"/>
      <c r="F97" s="694"/>
      <c r="I97" s="694"/>
      <c r="M97" s="694"/>
    </row>
    <row r="98" spans="5:13" ht="18" customHeight="1">
      <c r="E98" s="694"/>
      <c r="F98" s="694"/>
      <c r="I98" s="694"/>
      <c r="M98" s="694"/>
    </row>
    <row r="99" spans="5:13" ht="18" customHeight="1">
      <c r="E99" s="694"/>
      <c r="F99" s="694"/>
      <c r="I99" s="694"/>
      <c r="M99" s="694"/>
    </row>
    <row r="100" spans="5:13" ht="18" customHeight="1">
      <c r="E100" s="694"/>
      <c r="F100" s="694"/>
      <c r="I100" s="694"/>
      <c r="M100" s="694"/>
    </row>
    <row r="101" spans="5:13" ht="18" customHeight="1">
      <c r="E101" s="694"/>
      <c r="F101" s="694"/>
      <c r="I101" s="694"/>
      <c r="M101" s="694"/>
    </row>
    <row r="102" spans="5:13" ht="18" customHeight="1">
      <c r="E102" s="694"/>
      <c r="F102" s="694"/>
      <c r="I102" s="694"/>
      <c r="M102" s="694"/>
    </row>
    <row r="103" spans="5:13" ht="18" customHeight="1">
      <c r="E103" s="694"/>
      <c r="F103" s="694"/>
      <c r="I103" s="694"/>
      <c r="M103" s="694"/>
    </row>
    <row r="104" spans="5:13" ht="18" customHeight="1">
      <c r="E104" s="694"/>
      <c r="F104" s="694"/>
      <c r="I104" s="694"/>
      <c r="M104" s="694"/>
    </row>
    <row r="105" spans="5:13" ht="18" customHeight="1">
      <c r="E105" s="694"/>
      <c r="F105" s="694"/>
      <c r="I105" s="694"/>
      <c r="M105" s="694"/>
    </row>
    <row r="106" spans="5:13" ht="18" customHeight="1">
      <c r="E106" s="694"/>
      <c r="F106" s="694"/>
      <c r="I106" s="694"/>
      <c r="M106" s="694"/>
    </row>
    <row r="107" spans="5:13" ht="18" customHeight="1">
      <c r="E107" s="694"/>
      <c r="F107" s="694"/>
      <c r="I107" s="694"/>
      <c r="M107" s="694"/>
    </row>
    <row r="108" spans="5:13" ht="18" customHeight="1">
      <c r="E108" s="694"/>
      <c r="F108" s="694"/>
      <c r="I108" s="694"/>
      <c r="M108" s="694"/>
    </row>
    <row r="109" spans="5:13" ht="18" customHeight="1">
      <c r="E109" s="694"/>
      <c r="F109" s="694"/>
      <c r="I109" s="694"/>
      <c r="M109" s="694"/>
    </row>
    <row r="110" spans="5:13" ht="18" customHeight="1">
      <c r="E110" s="694"/>
      <c r="F110" s="694"/>
      <c r="I110" s="694"/>
      <c r="M110" s="694"/>
    </row>
    <row r="111" spans="5:13" ht="18" customHeight="1">
      <c r="E111" s="694"/>
      <c r="F111" s="694"/>
      <c r="I111" s="694"/>
      <c r="M111" s="694"/>
    </row>
    <row r="112" spans="5:13" ht="18" customHeight="1">
      <c r="E112" s="694"/>
      <c r="F112" s="694"/>
      <c r="I112" s="694"/>
      <c r="M112" s="694"/>
    </row>
    <row r="113" spans="5:13" ht="18" customHeight="1">
      <c r="E113" s="694"/>
      <c r="F113" s="694"/>
      <c r="I113" s="694"/>
      <c r="M113" s="694"/>
    </row>
    <row r="114" spans="5:13" ht="18" customHeight="1">
      <c r="E114" s="694"/>
      <c r="F114" s="694"/>
      <c r="I114" s="694"/>
      <c r="M114" s="694"/>
    </row>
    <row r="115" spans="5:13" ht="18" customHeight="1">
      <c r="E115" s="694"/>
      <c r="F115" s="694"/>
      <c r="I115" s="694"/>
      <c r="M115" s="694"/>
    </row>
    <row r="116" spans="5:13" ht="18" customHeight="1">
      <c r="E116" s="694"/>
      <c r="F116" s="694"/>
      <c r="I116" s="694"/>
      <c r="M116" s="694"/>
    </row>
    <row r="117" spans="5:13" ht="18" customHeight="1">
      <c r="E117" s="694"/>
      <c r="F117" s="694"/>
      <c r="I117" s="694"/>
      <c r="M117" s="694"/>
    </row>
    <row r="118" spans="5:13" ht="18" customHeight="1">
      <c r="E118" s="694"/>
      <c r="F118" s="694"/>
      <c r="I118" s="694"/>
      <c r="M118" s="694"/>
    </row>
    <row r="119" spans="5:13" ht="18" customHeight="1">
      <c r="E119" s="694"/>
      <c r="F119" s="694"/>
      <c r="I119" s="694"/>
      <c r="M119" s="694"/>
    </row>
    <row r="120" spans="5:13" ht="18" customHeight="1">
      <c r="E120" s="694"/>
      <c r="F120" s="694"/>
      <c r="I120" s="694"/>
      <c r="M120" s="694"/>
    </row>
    <row r="121" spans="5:13" ht="18" customHeight="1">
      <c r="E121" s="694"/>
      <c r="F121" s="694"/>
      <c r="I121" s="694"/>
      <c r="M121" s="694"/>
    </row>
    <row r="122" spans="5:13" ht="18" customHeight="1">
      <c r="E122" s="694"/>
      <c r="F122" s="694"/>
      <c r="I122" s="694"/>
      <c r="M122" s="694"/>
    </row>
    <row r="123" spans="5:13" ht="18" customHeight="1">
      <c r="E123" s="694"/>
      <c r="F123" s="694"/>
      <c r="I123" s="694"/>
      <c r="M123" s="694"/>
    </row>
    <row r="124" spans="5:13" ht="18" customHeight="1">
      <c r="E124" s="694"/>
      <c r="F124" s="694"/>
      <c r="I124" s="694"/>
      <c r="M124" s="694"/>
    </row>
    <row r="125" spans="5:13" ht="18" customHeight="1">
      <c r="E125" s="694"/>
      <c r="F125" s="694"/>
      <c r="I125" s="694"/>
      <c r="M125" s="694"/>
    </row>
    <row r="126" spans="5:13" ht="18" customHeight="1">
      <c r="E126" s="694"/>
      <c r="F126" s="694"/>
      <c r="I126" s="694"/>
      <c r="M126" s="694"/>
    </row>
    <row r="127" spans="5:13" ht="18" customHeight="1">
      <c r="E127" s="694"/>
      <c r="F127" s="694"/>
      <c r="I127" s="694"/>
      <c r="M127" s="694"/>
    </row>
    <row r="128" spans="5:13" ht="18" customHeight="1">
      <c r="E128" s="694"/>
      <c r="F128" s="694"/>
      <c r="I128" s="694"/>
      <c r="M128" s="694"/>
    </row>
    <row r="129" spans="5:13" ht="18" customHeight="1">
      <c r="E129" s="694"/>
      <c r="F129" s="694"/>
      <c r="I129" s="694"/>
      <c r="M129" s="694"/>
    </row>
    <row r="130" spans="5:13" ht="18" customHeight="1">
      <c r="E130" s="694"/>
      <c r="F130" s="694"/>
      <c r="I130" s="694"/>
      <c r="M130" s="694"/>
    </row>
    <row r="131" spans="5:13" ht="18" customHeight="1">
      <c r="E131" s="694"/>
      <c r="F131" s="694"/>
      <c r="I131" s="694"/>
      <c r="M131" s="694"/>
    </row>
    <row r="132" spans="5:13" ht="18" customHeight="1">
      <c r="E132" s="694"/>
      <c r="F132" s="694"/>
      <c r="I132" s="694"/>
      <c r="M132" s="694"/>
    </row>
    <row r="133" spans="5:13" ht="18" customHeight="1">
      <c r="E133" s="694"/>
      <c r="F133" s="694"/>
      <c r="I133" s="694"/>
      <c r="M133" s="694"/>
    </row>
    <row r="134" spans="5:13" ht="18" customHeight="1">
      <c r="E134" s="694"/>
      <c r="F134" s="694"/>
      <c r="I134" s="694"/>
      <c r="M134" s="694"/>
    </row>
    <row r="135" spans="5:13" ht="18" customHeight="1">
      <c r="E135" s="694"/>
      <c r="F135" s="694"/>
      <c r="I135" s="694"/>
      <c r="M135" s="694"/>
    </row>
    <row r="136" spans="5:13" ht="18" customHeight="1">
      <c r="E136" s="694"/>
      <c r="F136" s="694"/>
      <c r="I136" s="694"/>
      <c r="M136" s="694"/>
    </row>
    <row r="137" spans="5:13" ht="18" customHeight="1">
      <c r="E137" s="694"/>
      <c r="F137" s="694"/>
      <c r="I137" s="694"/>
      <c r="M137" s="694"/>
    </row>
    <row r="138" spans="5:13" ht="18" customHeight="1">
      <c r="E138" s="694"/>
      <c r="F138" s="694"/>
      <c r="I138" s="694"/>
      <c r="M138" s="694"/>
    </row>
    <row r="139" spans="5:13" ht="18" customHeight="1">
      <c r="E139" s="694"/>
      <c r="F139" s="694"/>
      <c r="I139" s="694"/>
      <c r="M139" s="694"/>
    </row>
    <row r="140" spans="5:13" ht="18" customHeight="1">
      <c r="E140" s="694"/>
      <c r="F140" s="694"/>
      <c r="I140" s="694"/>
      <c r="M140" s="694"/>
    </row>
    <row r="141" spans="5:13" ht="18" customHeight="1">
      <c r="E141" s="694"/>
      <c r="F141" s="694"/>
      <c r="I141" s="694"/>
      <c r="M141" s="694"/>
    </row>
    <row r="142" spans="5:13" ht="18" customHeight="1">
      <c r="E142" s="694"/>
      <c r="F142" s="694"/>
      <c r="I142" s="694"/>
      <c r="M142" s="694"/>
    </row>
    <row r="143" spans="5:13" ht="18" customHeight="1">
      <c r="E143" s="694"/>
      <c r="F143" s="694"/>
      <c r="I143" s="694"/>
      <c r="M143" s="694"/>
    </row>
    <row r="144" spans="5:13" ht="18" customHeight="1">
      <c r="E144" s="694"/>
      <c r="F144" s="694"/>
      <c r="I144" s="694"/>
      <c r="M144" s="694"/>
    </row>
    <row r="145" spans="5:13" ht="18" customHeight="1">
      <c r="E145" s="694"/>
      <c r="F145" s="694"/>
      <c r="I145" s="694"/>
      <c r="M145" s="694"/>
    </row>
    <row r="146" spans="5:13" ht="18" customHeight="1">
      <c r="E146" s="694"/>
      <c r="F146" s="694"/>
      <c r="I146" s="694"/>
      <c r="M146" s="694"/>
    </row>
    <row r="147" spans="5:13" ht="18" customHeight="1">
      <c r="E147" s="694"/>
      <c r="F147" s="694"/>
      <c r="I147" s="694"/>
      <c r="M147" s="694"/>
    </row>
    <row r="148" spans="5:13" ht="18" customHeight="1">
      <c r="E148" s="694"/>
      <c r="F148" s="694"/>
      <c r="I148" s="694"/>
      <c r="M148" s="694"/>
    </row>
    <row r="149" spans="5:13" ht="18" customHeight="1">
      <c r="E149" s="694"/>
      <c r="F149" s="694"/>
      <c r="I149" s="694"/>
      <c r="M149" s="694"/>
    </row>
    <row r="150" spans="5:13" ht="18" customHeight="1">
      <c r="E150" s="694"/>
      <c r="F150" s="694"/>
      <c r="I150" s="694"/>
      <c r="M150" s="694"/>
    </row>
    <row r="151" spans="5:13" ht="18" customHeight="1">
      <c r="E151" s="694"/>
      <c r="F151" s="694"/>
      <c r="I151" s="694"/>
      <c r="M151" s="694"/>
    </row>
    <row r="152" spans="5:13" ht="18" customHeight="1">
      <c r="E152" s="694"/>
      <c r="F152" s="694"/>
      <c r="I152" s="694"/>
      <c r="M152" s="694"/>
    </row>
    <row r="153" spans="5:13" ht="18" customHeight="1">
      <c r="E153" s="694"/>
      <c r="F153" s="694"/>
      <c r="I153" s="694"/>
      <c r="M153" s="694"/>
    </row>
    <row r="154" spans="5:13" ht="18" customHeight="1">
      <c r="E154" s="694"/>
      <c r="F154" s="694"/>
      <c r="I154" s="694"/>
      <c r="M154" s="694"/>
    </row>
  </sheetData>
  <mergeCells count="13">
    <mergeCell ref="G1:M1"/>
    <mergeCell ref="A2:M2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26:D26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60"/>
  <headerFooter alignWithMargins="0">
    <oddHeader>&amp;R&amp;"Times New Roman,Normalny"&amp;12Zał Nr 18 do Sprawozdania Burmistrza z wykonania budżetu za 2009 roku</oddHeader>
    <oddFooter>&amp;C&amp;"Times New Roman,Normalny"&amp;12Strona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N96"/>
  <sheetViews>
    <sheetView showGridLines="0" defaultGridColor="0" view="pageBreakPreview" zoomScale="80" zoomScaleSheetLayoutView="80" colorId="15" workbookViewId="0" topLeftCell="A13">
      <selection activeCell="A4" sqref="A4"/>
    </sheetView>
  </sheetViews>
  <sheetFormatPr defaultColWidth="12.00390625" defaultRowHeight="12.75"/>
  <cols>
    <col min="1" max="1" width="6.75390625" style="750" customWidth="1"/>
    <col min="2" max="2" width="9.25390625" style="319" customWidth="1"/>
    <col min="3" max="3" width="8.75390625" style="319" customWidth="1"/>
    <col min="4" max="4" width="54.375" style="552" customWidth="1"/>
    <col min="5" max="6" width="16.625" style="552" customWidth="1"/>
    <col min="7" max="7" width="0" style="553" hidden="1" customWidth="1"/>
    <col min="8" max="8" width="10.75390625" style="751" customWidth="1"/>
    <col min="9" max="246" width="11.625" style="553" customWidth="1"/>
    <col min="247" max="249" width="11.625" style="752" customWidth="1"/>
    <col min="250" max="16384" width="11.375" style="0" customWidth="1"/>
  </cols>
  <sheetData>
    <row r="1" spans="1:8" ht="21.75" customHeight="1">
      <c r="A1"/>
      <c r="B1" s="5"/>
      <c r="C1" s="5"/>
      <c r="D1" s="5"/>
      <c r="E1" s="5"/>
      <c r="F1" s="5"/>
      <c r="G1" s="5"/>
      <c r="H1" s="5"/>
    </row>
    <row r="2" spans="1:8" ht="23.25" customHeight="1">
      <c r="A2" s="753"/>
      <c r="B2" s="753"/>
      <c r="C2" s="753"/>
      <c r="D2" s="753"/>
      <c r="E2" s="753"/>
      <c r="F2" s="753"/>
      <c r="G2" s="753"/>
      <c r="H2" s="754"/>
    </row>
    <row r="3" spans="1:8" ht="36" customHeight="1">
      <c r="A3" s="755" t="s">
        <v>453</v>
      </c>
      <c r="B3" s="755"/>
      <c r="C3" s="755"/>
      <c r="D3" s="755"/>
      <c r="E3" s="755"/>
      <c r="F3" s="755"/>
      <c r="G3" s="755"/>
      <c r="H3" s="755"/>
    </row>
    <row r="4" spans="1:8" ht="19.5" customHeight="1">
      <c r="A4" s="756"/>
      <c r="B4" s="756"/>
      <c r="C4" s="756"/>
      <c r="D4" s="756"/>
      <c r="E4" s="756"/>
      <c r="F4" s="756"/>
      <c r="G4" s="756"/>
      <c r="H4" s="756"/>
    </row>
    <row r="5" spans="1:8" ht="12" customHeight="1">
      <c r="A5" s="757"/>
      <c r="B5" s="757"/>
      <c r="C5" s="757"/>
      <c r="D5" s="757"/>
      <c r="E5"/>
      <c r="F5" s="758" t="s">
        <v>1</v>
      </c>
      <c r="G5" s="758"/>
      <c r="H5" s="758"/>
    </row>
    <row r="6" spans="1:248" s="762" customFormat="1" ht="39.75" customHeight="1">
      <c r="A6" s="759" t="s">
        <v>2</v>
      </c>
      <c r="B6" s="175" t="s">
        <v>34</v>
      </c>
      <c r="C6" s="175" t="s">
        <v>35</v>
      </c>
      <c r="D6" s="760" t="s">
        <v>454</v>
      </c>
      <c r="E6" s="760" t="s">
        <v>4</v>
      </c>
      <c r="F6" s="760" t="s">
        <v>5</v>
      </c>
      <c r="G6" s="130"/>
      <c r="H6" s="761" t="s">
        <v>6</v>
      </c>
      <c r="IM6" s="234"/>
      <c r="IN6" s="234"/>
    </row>
    <row r="7" spans="1:248" s="762" customFormat="1" ht="17.25">
      <c r="A7" s="763" t="s">
        <v>9</v>
      </c>
      <c r="B7" s="764"/>
      <c r="C7" s="764"/>
      <c r="D7" s="765" t="s">
        <v>10</v>
      </c>
      <c r="E7" s="608">
        <f>SUM(E9,E11)</f>
        <v>1320901</v>
      </c>
      <c r="F7" s="608">
        <f>SUM(F11,F8)</f>
        <v>1320900.9</v>
      </c>
      <c r="G7" s="608"/>
      <c r="H7" s="766">
        <f>(F7/E7)*100</f>
        <v>99.99999242940993</v>
      </c>
      <c r="IM7" s="234"/>
      <c r="IN7" s="234"/>
    </row>
    <row r="8" spans="1:248" s="762" customFormat="1" ht="17.25">
      <c r="A8" s="767"/>
      <c r="B8" s="768">
        <v>60013</v>
      </c>
      <c r="C8" s="768"/>
      <c r="D8" s="769" t="s">
        <v>280</v>
      </c>
      <c r="E8" s="716">
        <f>E9</f>
        <v>100000</v>
      </c>
      <c r="F8" s="716">
        <f>F9</f>
        <v>100000</v>
      </c>
      <c r="G8" s="716"/>
      <c r="H8" s="770">
        <f>(F8/E8)*100</f>
        <v>100</v>
      </c>
      <c r="IM8" s="234"/>
      <c r="IN8" s="234"/>
    </row>
    <row r="9" spans="1:248" s="762" customFormat="1" ht="63.75">
      <c r="A9" s="767"/>
      <c r="B9" s="768"/>
      <c r="C9" s="771">
        <v>6630</v>
      </c>
      <c r="D9" s="772" t="s">
        <v>281</v>
      </c>
      <c r="E9" s="710">
        <f>E10</f>
        <v>100000</v>
      </c>
      <c r="F9" s="710">
        <f>F10</f>
        <v>100000</v>
      </c>
      <c r="G9" s="710">
        <f>G10</f>
        <v>0</v>
      </c>
      <c r="H9" s="773">
        <f>(F9/E9)*100</f>
        <v>100</v>
      </c>
      <c r="IM9" s="234"/>
      <c r="IN9" s="234"/>
    </row>
    <row r="10" spans="1:248" s="762" customFormat="1" ht="17.25">
      <c r="A10" s="767"/>
      <c r="B10" s="768"/>
      <c r="C10" s="771"/>
      <c r="D10" s="772" t="s">
        <v>455</v>
      </c>
      <c r="E10" s="710">
        <f>'Zał 20'!E13</f>
        <v>100000</v>
      </c>
      <c r="F10" s="710">
        <f>'Zał 20'!F13</f>
        <v>100000</v>
      </c>
      <c r="G10" s="710"/>
      <c r="H10" s="773">
        <f>(F10/E10)*100</f>
        <v>100</v>
      </c>
      <c r="IM10" s="234"/>
      <c r="IN10" s="234"/>
    </row>
    <row r="11" spans="1:248" s="762" customFormat="1" ht="17.25">
      <c r="A11" s="767"/>
      <c r="B11" s="768">
        <v>60014</v>
      </c>
      <c r="C11" s="771"/>
      <c r="D11" s="769" t="s">
        <v>456</v>
      </c>
      <c r="E11" s="716">
        <f>SUM(E12,E14)</f>
        <v>1220901</v>
      </c>
      <c r="F11" s="716">
        <f>SUM(F12,F14)</f>
        <v>1220900.9</v>
      </c>
      <c r="G11" s="710"/>
      <c r="H11" s="773">
        <f>(F11/E11)*100</f>
        <v>99.9999918093277</v>
      </c>
      <c r="IM11" s="234"/>
      <c r="IN11" s="234"/>
    </row>
    <row r="12" spans="1:248" s="762" customFormat="1" ht="63.75">
      <c r="A12" s="767"/>
      <c r="B12" s="768"/>
      <c r="C12" s="771">
        <v>6620</v>
      </c>
      <c r="D12" s="774" t="s">
        <v>283</v>
      </c>
      <c r="E12" s="710">
        <f>E13</f>
        <v>20935</v>
      </c>
      <c r="F12" s="710">
        <f>F13</f>
        <v>20935</v>
      </c>
      <c r="G12" s="710"/>
      <c r="H12" s="773">
        <f>(F12/E12)*100</f>
        <v>100</v>
      </c>
      <c r="IM12" s="234"/>
      <c r="IN12" s="234"/>
    </row>
    <row r="13" spans="1:248" s="762" customFormat="1" ht="32.25">
      <c r="A13" s="767"/>
      <c r="B13" s="768"/>
      <c r="C13" s="771"/>
      <c r="D13" s="775" t="s">
        <v>457</v>
      </c>
      <c r="E13" s="710">
        <f>'Zał 20'!E17</f>
        <v>20935</v>
      </c>
      <c r="F13" s="710">
        <f>'Zał 20'!F17</f>
        <v>20935</v>
      </c>
      <c r="G13" s="710"/>
      <c r="H13" s="773">
        <f>(F13/E13)*100</f>
        <v>100</v>
      </c>
      <c r="IM13" s="234"/>
      <c r="IN13" s="234"/>
    </row>
    <row r="14" spans="1:248" s="762" customFormat="1" ht="63.75">
      <c r="A14" s="767"/>
      <c r="B14" s="768"/>
      <c r="C14" s="771">
        <v>6629</v>
      </c>
      <c r="D14" s="774" t="s">
        <v>283</v>
      </c>
      <c r="E14" s="710">
        <f>E15</f>
        <v>1199966</v>
      </c>
      <c r="F14" s="710">
        <f>F15</f>
        <v>1199965.9</v>
      </c>
      <c r="G14" s="710"/>
      <c r="H14" s="773">
        <f>(F14/E14)*100</f>
        <v>99.99999166643055</v>
      </c>
      <c r="IM14" s="234"/>
      <c r="IN14" s="234"/>
    </row>
    <row r="15" spans="1:248" s="762" customFormat="1" ht="48">
      <c r="A15" s="767"/>
      <c r="B15" s="768"/>
      <c r="C15" s="771"/>
      <c r="D15" s="22" t="s">
        <v>458</v>
      </c>
      <c r="E15" s="710">
        <f>'Zał 20'!E32</f>
        <v>1199966</v>
      </c>
      <c r="F15" s="710">
        <f>'Zał 20'!F32</f>
        <v>1199965.9</v>
      </c>
      <c r="G15" s="710"/>
      <c r="H15" s="773">
        <f>(F15/E15)*100</f>
        <v>99.99999166643055</v>
      </c>
      <c r="IM15" s="234"/>
      <c r="IN15" s="234"/>
    </row>
    <row r="16" spans="1:248" s="778" customFormat="1" ht="17.25">
      <c r="A16" s="776" t="s">
        <v>17</v>
      </c>
      <c r="B16" s="625"/>
      <c r="C16" s="625"/>
      <c r="D16" s="777" t="s">
        <v>459</v>
      </c>
      <c r="E16" s="608">
        <f>SUM(E17,E22,E25)</f>
        <v>341275</v>
      </c>
      <c r="F16" s="608">
        <f>SUM(F17,F22,F25)</f>
        <v>335945.25</v>
      </c>
      <c r="G16" s="614"/>
      <c r="H16" s="766">
        <f>(F16/E16)*100</f>
        <v>98.43828290967694</v>
      </c>
      <c r="IM16" s="752"/>
      <c r="IN16" s="752"/>
    </row>
    <row r="17" spans="1:248" s="778" customFormat="1" ht="17.25">
      <c r="A17" s="779"/>
      <c r="B17" s="780">
        <v>80104</v>
      </c>
      <c r="C17" s="780"/>
      <c r="D17" s="781" t="s">
        <v>460</v>
      </c>
      <c r="E17" s="716">
        <f>SUM(E18)</f>
        <v>333625</v>
      </c>
      <c r="F17" s="716">
        <f>SUM(F18)</f>
        <v>328318.46</v>
      </c>
      <c r="G17" s="614"/>
      <c r="H17" s="770">
        <f>(F17/E17)*100</f>
        <v>98.40942974896966</v>
      </c>
      <c r="IM17" s="752"/>
      <c r="IN17" s="752"/>
    </row>
    <row r="18" spans="1:248" s="778" customFormat="1" ht="32.25">
      <c r="A18" s="779"/>
      <c r="B18" s="771"/>
      <c r="C18" s="771">
        <v>2540</v>
      </c>
      <c r="D18" s="782" t="s">
        <v>461</v>
      </c>
      <c r="E18" s="710">
        <f>SUM(E19,E20,E21)</f>
        <v>333625</v>
      </c>
      <c r="F18" s="710">
        <f>SUM(F19,F20,F21)</f>
        <v>328318.46</v>
      </c>
      <c r="G18" s="614"/>
      <c r="H18" s="773">
        <f>(F18/E18)*100</f>
        <v>98.40942974896966</v>
      </c>
      <c r="IM18" s="752"/>
      <c r="IN18" s="752"/>
    </row>
    <row r="19" spans="1:248" s="778" customFormat="1" ht="17.25">
      <c r="A19" s="779"/>
      <c r="B19" s="771"/>
      <c r="C19" s="771"/>
      <c r="D19" s="782" t="s">
        <v>462</v>
      </c>
      <c r="E19" s="710">
        <v>46800</v>
      </c>
      <c r="F19" s="710">
        <v>42439.22</v>
      </c>
      <c r="G19" s="614"/>
      <c r="H19" s="773">
        <f>(F19/E19)*100</f>
        <v>90.68209401709402</v>
      </c>
      <c r="IM19" s="752"/>
      <c r="IN19" s="752"/>
    </row>
    <row r="20" spans="1:248" s="778" customFormat="1" ht="17.25">
      <c r="A20" s="779"/>
      <c r="B20" s="771"/>
      <c r="C20" s="771" t="s">
        <v>463</v>
      </c>
      <c r="D20" s="782" t="s">
        <v>464</v>
      </c>
      <c r="E20" s="710">
        <v>28080</v>
      </c>
      <c r="F20" s="710">
        <v>27162.6</v>
      </c>
      <c r="G20" s="614"/>
      <c r="H20" s="773">
        <f>(F20/E20)*100</f>
        <v>96.73290598290598</v>
      </c>
      <c r="IM20" s="752"/>
      <c r="IN20" s="752"/>
    </row>
    <row r="21" spans="1:248" s="778" customFormat="1" ht="17.25">
      <c r="A21" s="779"/>
      <c r="B21" s="771"/>
      <c r="C21" s="771"/>
      <c r="D21" s="783" t="s">
        <v>465</v>
      </c>
      <c r="E21" s="710">
        <v>258745</v>
      </c>
      <c r="F21" s="710">
        <v>258716.64</v>
      </c>
      <c r="G21" s="614"/>
      <c r="H21" s="773">
        <f>(F21/E21)*100</f>
        <v>99.98903940172758</v>
      </c>
      <c r="IM21" s="752"/>
      <c r="IN21" s="752"/>
    </row>
    <row r="22" spans="1:248" s="778" customFormat="1" ht="17.25">
      <c r="A22" s="779"/>
      <c r="B22" s="780">
        <v>80110</v>
      </c>
      <c r="C22" s="771"/>
      <c r="D22" s="781" t="s">
        <v>154</v>
      </c>
      <c r="E22" s="716">
        <f>E23</f>
        <v>4650</v>
      </c>
      <c r="F22" s="716">
        <f>F23</f>
        <v>4626.79</v>
      </c>
      <c r="G22" s="614"/>
      <c r="H22" s="770">
        <f>(F22/E22)*100</f>
        <v>99.50086021505376</v>
      </c>
      <c r="IM22" s="752"/>
      <c r="IN22" s="752"/>
    </row>
    <row r="23" spans="1:248" s="778" customFormat="1" ht="63.75">
      <c r="A23" s="779"/>
      <c r="B23" s="780"/>
      <c r="C23" s="771">
        <v>6620</v>
      </c>
      <c r="D23" s="774" t="s">
        <v>283</v>
      </c>
      <c r="E23" s="710">
        <f>E24</f>
        <v>4650</v>
      </c>
      <c r="F23" s="710">
        <f>F24</f>
        <v>4626.79</v>
      </c>
      <c r="G23" s="710">
        <f>G24</f>
        <v>0</v>
      </c>
      <c r="H23" s="773">
        <f>(F23/E23)*100</f>
        <v>99.50086021505376</v>
      </c>
      <c r="IM23" s="752"/>
      <c r="IN23" s="752"/>
    </row>
    <row r="24" spans="1:248" s="778" customFormat="1" ht="32.25">
      <c r="A24" s="779"/>
      <c r="B24" s="780"/>
      <c r="C24" s="771"/>
      <c r="D24" s="784" t="s">
        <v>466</v>
      </c>
      <c r="E24" s="710">
        <f>'Zał 20'!E66</f>
        <v>4650</v>
      </c>
      <c r="F24" s="710">
        <f>'Zał 20'!F66</f>
        <v>4626.79</v>
      </c>
      <c r="G24" s="620"/>
      <c r="H24" s="773">
        <f>(F24/E24)*100</f>
        <v>99.50086021505376</v>
      </c>
      <c r="IM24" s="752"/>
      <c r="IN24" s="752"/>
    </row>
    <row r="25" spans="1:248" s="778" customFormat="1" ht="17.25">
      <c r="A25" s="779"/>
      <c r="B25" s="780">
        <v>80195</v>
      </c>
      <c r="C25" s="771"/>
      <c r="D25" s="781" t="s">
        <v>42</v>
      </c>
      <c r="E25" s="716">
        <f>E26</f>
        <v>3000</v>
      </c>
      <c r="F25" s="716">
        <f>F26</f>
        <v>3000</v>
      </c>
      <c r="G25" s="614"/>
      <c r="H25" s="770">
        <f>(F25/E25)*100</f>
        <v>100</v>
      </c>
      <c r="IM25" s="752"/>
      <c r="IN25" s="752"/>
    </row>
    <row r="26" spans="1:248" s="778" customFormat="1" ht="48">
      <c r="A26" s="779"/>
      <c r="B26" s="780"/>
      <c r="C26" s="771">
        <v>2820</v>
      </c>
      <c r="D26" s="784" t="s">
        <v>467</v>
      </c>
      <c r="E26" s="710">
        <f>E27</f>
        <v>3000</v>
      </c>
      <c r="F26" s="710">
        <f>F27</f>
        <v>3000</v>
      </c>
      <c r="G26" s="710">
        <f>G27</f>
        <v>0</v>
      </c>
      <c r="H26" s="773">
        <f>H27</f>
        <v>100</v>
      </c>
      <c r="IM26" s="752"/>
      <c r="IN26" s="752"/>
    </row>
    <row r="27" spans="1:248" s="778" customFormat="1" ht="17.25">
      <c r="A27" s="779"/>
      <c r="B27" s="780"/>
      <c r="C27" s="771"/>
      <c r="D27" s="784" t="s">
        <v>468</v>
      </c>
      <c r="E27" s="710">
        <v>3000</v>
      </c>
      <c r="F27" s="710">
        <v>3000</v>
      </c>
      <c r="G27" s="614"/>
      <c r="H27" s="773">
        <f>(F27/E27)*100</f>
        <v>100</v>
      </c>
      <c r="IM27" s="752"/>
      <c r="IN27" s="752"/>
    </row>
    <row r="28" spans="1:8" ht="17.25">
      <c r="A28" s="776" t="s">
        <v>18</v>
      </c>
      <c r="B28" s="625"/>
      <c r="C28" s="625"/>
      <c r="D28" s="785" t="s">
        <v>19</v>
      </c>
      <c r="E28" s="786">
        <f>SUM(E32,E37,E29)</f>
        <v>112846</v>
      </c>
      <c r="F28" s="786">
        <f>SUM(F32,F37,F29)</f>
        <v>112846</v>
      </c>
      <c r="G28" s="787"/>
      <c r="H28" s="766">
        <f>(F28/E28)*100</f>
        <v>100</v>
      </c>
    </row>
    <row r="29" spans="1:8" ht="17.25">
      <c r="A29" s="788"/>
      <c r="B29" s="780">
        <v>85111</v>
      </c>
      <c r="C29" s="780"/>
      <c r="D29" s="789" t="s">
        <v>384</v>
      </c>
      <c r="E29" s="790">
        <f>SUM(E30)</f>
        <v>19450</v>
      </c>
      <c r="F29" s="790">
        <f>SUM(F30)</f>
        <v>19450</v>
      </c>
      <c r="G29" s="710"/>
      <c r="H29" s="770">
        <f>(F29/E29)*100</f>
        <v>100</v>
      </c>
    </row>
    <row r="30" spans="1:8" ht="63.75">
      <c r="A30" s="788"/>
      <c r="B30" s="780"/>
      <c r="C30" s="771">
        <v>2320</v>
      </c>
      <c r="D30" s="791" t="s">
        <v>385</v>
      </c>
      <c r="E30" s="792">
        <f>E31</f>
        <v>19450</v>
      </c>
      <c r="F30" s="792">
        <f>F31</f>
        <v>19450</v>
      </c>
      <c r="G30" s="792">
        <f>G31</f>
        <v>0</v>
      </c>
      <c r="H30" s="773">
        <f>(F30/E30)*100</f>
        <v>100</v>
      </c>
    </row>
    <row r="31" spans="1:8" ht="17.25">
      <c r="A31" s="788"/>
      <c r="B31" s="780"/>
      <c r="C31" s="771"/>
      <c r="D31" s="791" t="s">
        <v>469</v>
      </c>
      <c r="E31" s="792">
        <v>19450</v>
      </c>
      <c r="F31" s="792">
        <v>19450</v>
      </c>
      <c r="G31" s="710"/>
      <c r="H31" s="773">
        <f>(F31/E31)*100</f>
        <v>100</v>
      </c>
    </row>
    <row r="32" spans="1:8" ht="17.25">
      <c r="A32" s="793"/>
      <c r="B32" s="794">
        <v>85153</v>
      </c>
      <c r="C32" s="794"/>
      <c r="D32" s="795" t="s">
        <v>470</v>
      </c>
      <c r="E32" s="796">
        <f>E33+E35</f>
        <v>32500</v>
      </c>
      <c r="F32" s="796">
        <f>F33+F35</f>
        <v>32500</v>
      </c>
      <c r="G32" s="614"/>
      <c r="H32" s="770">
        <f>(F32/E32)*100</f>
        <v>100</v>
      </c>
    </row>
    <row r="33" spans="1:8" ht="48">
      <c r="A33" s="21"/>
      <c r="B33" s="794"/>
      <c r="C33" s="797">
        <v>2820</v>
      </c>
      <c r="D33" s="783" t="s">
        <v>471</v>
      </c>
      <c r="E33" s="798">
        <f>E34</f>
        <v>20000</v>
      </c>
      <c r="F33" s="798">
        <f>F34</f>
        <v>20000</v>
      </c>
      <c r="G33" s="620"/>
      <c r="H33" s="773">
        <f>(F33/E33)*100</f>
        <v>100</v>
      </c>
    </row>
    <row r="34" spans="1:8" ht="17.25">
      <c r="A34" s="21"/>
      <c r="B34" s="794"/>
      <c r="C34" s="797"/>
      <c r="D34" s="783" t="s">
        <v>465</v>
      </c>
      <c r="E34" s="798">
        <v>20000</v>
      </c>
      <c r="F34" s="798">
        <v>20000</v>
      </c>
      <c r="G34" s="620"/>
      <c r="H34" s="773">
        <f>(F34/E34)*100</f>
        <v>100</v>
      </c>
    </row>
    <row r="35" spans="1:8" ht="63.75">
      <c r="A35" s="21"/>
      <c r="B35" s="794"/>
      <c r="C35" s="797">
        <v>2830</v>
      </c>
      <c r="D35" s="783" t="s">
        <v>391</v>
      </c>
      <c r="E35" s="798">
        <f>E36</f>
        <v>12500</v>
      </c>
      <c r="F35" s="798">
        <f>F36</f>
        <v>12500</v>
      </c>
      <c r="G35" s="620"/>
      <c r="H35" s="773">
        <f>(F35/E35)*100</f>
        <v>100</v>
      </c>
    </row>
    <row r="36" spans="1:8" ht="17.25">
      <c r="A36" s="21"/>
      <c r="B36" s="794"/>
      <c r="C36" s="797"/>
      <c r="D36" s="783" t="s">
        <v>472</v>
      </c>
      <c r="E36" s="798">
        <v>12500</v>
      </c>
      <c r="F36" s="798">
        <v>12500</v>
      </c>
      <c r="G36" s="620"/>
      <c r="H36" s="773">
        <f>(F36/E36)*100</f>
        <v>100</v>
      </c>
    </row>
    <row r="37" spans="1:8" ht="17.25">
      <c r="A37" s="21"/>
      <c r="B37" s="794">
        <v>85154</v>
      </c>
      <c r="C37" s="797"/>
      <c r="D37" s="799" t="s">
        <v>161</v>
      </c>
      <c r="E37" s="796">
        <f>SUM(E38+E40+E42)</f>
        <v>60896</v>
      </c>
      <c r="F37" s="796">
        <f>SUM(F38+F40+F42)</f>
        <v>60896</v>
      </c>
      <c r="G37" s="620"/>
      <c r="H37" s="770">
        <f>(F37/E37)*100</f>
        <v>100</v>
      </c>
    </row>
    <row r="38" spans="1:8" ht="48">
      <c r="A38" s="21"/>
      <c r="B38" s="794"/>
      <c r="C38" s="797">
        <v>2310</v>
      </c>
      <c r="D38" s="783" t="s">
        <v>471</v>
      </c>
      <c r="E38" s="798">
        <f>E39</f>
        <v>15896</v>
      </c>
      <c r="F38" s="798">
        <f>F39</f>
        <v>15896</v>
      </c>
      <c r="G38" s="798">
        <f>G39</f>
        <v>0</v>
      </c>
      <c r="H38" s="773">
        <f>(F38/E38)*100</f>
        <v>100</v>
      </c>
    </row>
    <row r="39" spans="1:8" ht="17.25">
      <c r="A39" s="21"/>
      <c r="B39" s="794"/>
      <c r="C39" s="797"/>
      <c r="D39" s="783" t="s">
        <v>473</v>
      </c>
      <c r="E39" s="798">
        <v>15896</v>
      </c>
      <c r="F39" s="798">
        <v>15896</v>
      </c>
      <c r="G39" s="620"/>
      <c r="H39" s="773">
        <f>(F39/E39)*100</f>
        <v>100</v>
      </c>
    </row>
    <row r="40" spans="1:8" ht="48">
      <c r="A40" s="21"/>
      <c r="B40" s="794"/>
      <c r="C40" s="797">
        <v>2820</v>
      </c>
      <c r="D40" s="783" t="s">
        <v>471</v>
      </c>
      <c r="E40" s="798">
        <f>E41</f>
        <v>20000</v>
      </c>
      <c r="F40" s="798">
        <f>F41</f>
        <v>20000</v>
      </c>
      <c r="G40" s="620"/>
      <c r="H40" s="773">
        <f>(F40/E40)*100</f>
        <v>100</v>
      </c>
    </row>
    <row r="41" spans="1:8" ht="17.25">
      <c r="A41" s="21"/>
      <c r="B41" s="794"/>
      <c r="C41" s="797"/>
      <c r="D41" s="783" t="s">
        <v>465</v>
      </c>
      <c r="E41" s="798">
        <v>20000</v>
      </c>
      <c r="F41" s="798">
        <v>20000</v>
      </c>
      <c r="G41" s="620"/>
      <c r="H41" s="773">
        <f>(F41/E41)*100</f>
        <v>100</v>
      </c>
    </row>
    <row r="42" spans="1:8" ht="63.75">
      <c r="A42" s="21"/>
      <c r="B42" s="794"/>
      <c r="C42" s="797">
        <v>2830</v>
      </c>
      <c r="D42" s="783" t="s">
        <v>391</v>
      </c>
      <c r="E42" s="798">
        <f>E43</f>
        <v>25000</v>
      </c>
      <c r="F42" s="798">
        <f>F43</f>
        <v>25000</v>
      </c>
      <c r="G42" s="620"/>
      <c r="H42" s="773">
        <f>(F42/E42)*100</f>
        <v>100</v>
      </c>
    </row>
    <row r="43" spans="1:8" ht="17.25">
      <c r="A43" s="21"/>
      <c r="B43" s="794"/>
      <c r="C43" s="797"/>
      <c r="D43" s="783" t="s">
        <v>472</v>
      </c>
      <c r="E43" s="798">
        <v>25000</v>
      </c>
      <c r="F43" s="798">
        <v>25000</v>
      </c>
      <c r="G43" s="620"/>
      <c r="H43" s="773">
        <f>(F43/E43)*100</f>
        <v>100</v>
      </c>
    </row>
    <row r="44" spans="1:8" ht="17.25">
      <c r="A44" s="776" t="s">
        <v>20</v>
      </c>
      <c r="B44" s="800"/>
      <c r="C44" s="625"/>
      <c r="D44" s="785" t="s">
        <v>226</v>
      </c>
      <c r="E44" s="786">
        <f>SUM(E45)</f>
        <v>12600</v>
      </c>
      <c r="F44" s="786">
        <f>SUM(F45)</f>
        <v>12600</v>
      </c>
      <c r="G44" s="787"/>
      <c r="H44" s="766">
        <f>(F44/E44)*100</f>
        <v>100</v>
      </c>
    </row>
    <row r="45" spans="1:8" ht="17.25">
      <c r="A45" s="21"/>
      <c r="B45" s="794">
        <v>85295</v>
      </c>
      <c r="C45" s="797"/>
      <c r="D45" s="628" t="s">
        <v>42</v>
      </c>
      <c r="E45" s="796">
        <f>E46</f>
        <v>12600</v>
      </c>
      <c r="F45" s="796">
        <f>F46</f>
        <v>12600</v>
      </c>
      <c r="G45" s="620"/>
      <c r="H45" s="770">
        <f>(F45/E45)*100</f>
        <v>100</v>
      </c>
    </row>
    <row r="46" spans="1:8" ht="48">
      <c r="A46" s="21"/>
      <c r="B46" s="797"/>
      <c r="C46" s="797">
        <v>2820</v>
      </c>
      <c r="D46" s="784" t="s">
        <v>474</v>
      </c>
      <c r="E46" s="798">
        <f>E47</f>
        <v>12600</v>
      </c>
      <c r="F46" s="798">
        <f>F47</f>
        <v>12600</v>
      </c>
      <c r="G46" s="620"/>
      <c r="H46" s="773">
        <f>(F46/E46)*100</f>
        <v>100</v>
      </c>
    </row>
    <row r="47" spans="1:8" ht="17.25">
      <c r="A47" s="21"/>
      <c r="B47" s="797"/>
      <c r="C47" s="797"/>
      <c r="D47" s="784" t="s">
        <v>475</v>
      </c>
      <c r="E47" s="798">
        <v>12600</v>
      </c>
      <c r="F47" s="798">
        <v>12600</v>
      </c>
      <c r="G47" s="620"/>
      <c r="H47" s="773">
        <f>(F47/E47)*100</f>
        <v>100</v>
      </c>
    </row>
    <row r="48" spans="1:8" ht="33.75">
      <c r="A48" s="776" t="s">
        <v>21</v>
      </c>
      <c r="B48" s="625"/>
      <c r="C48" s="625"/>
      <c r="D48" s="785" t="s">
        <v>476</v>
      </c>
      <c r="E48" s="786">
        <f>SUM(E49)</f>
        <v>7600</v>
      </c>
      <c r="F48" s="786">
        <f>SUM(F49)</f>
        <v>7600</v>
      </c>
      <c r="G48" s="608"/>
      <c r="H48" s="766">
        <f>(F48/E48)*100</f>
        <v>100</v>
      </c>
    </row>
    <row r="49" spans="1:8" ht="17.25">
      <c r="A49" s="21"/>
      <c r="B49" s="794">
        <v>85395</v>
      </c>
      <c r="C49" s="797"/>
      <c r="D49" s="795" t="s">
        <v>477</v>
      </c>
      <c r="E49" s="796">
        <f>SUM(E50+E52)</f>
        <v>7600</v>
      </c>
      <c r="F49" s="796">
        <f>SUM(F50,F52)</f>
        <v>7600</v>
      </c>
      <c r="G49" s="620"/>
      <c r="H49" s="770">
        <f>(F49/E49)*100</f>
        <v>100</v>
      </c>
    </row>
    <row r="50" spans="1:8" ht="63.75">
      <c r="A50" s="21"/>
      <c r="B50" s="797"/>
      <c r="C50" s="797">
        <v>2838</v>
      </c>
      <c r="D50" s="783" t="s">
        <v>391</v>
      </c>
      <c r="E50" s="798">
        <f>E51</f>
        <v>7177</v>
      </c>
      <c r="F50" s="798">
        <v>7177.44</v>
      </c>
      <c r="G50" s="620"/>
      <c r="H50" s="773">
        <f>(F50/E50)*100</f>
        <v>100.00613069527657</v>
      </c>
    </row>
    <row r="51" spans="1:8" ht="17.25">
      <c r="A51" s="21"/>
      <c r="B51" s="797"/>
      <c r="C51" s="797"/>
      <c r="D51" s="783" t="s">
        <v>472</v>
      </c>
      <c r="E51" s="798">
        <v>7177</v>
      </c>
      <c r="F51" s="798">
        <v>7177.44</v>
      </c>
      <c r="G51" s="620"/>
      <c r="H51" s="773">
        <f>(F51/E51)*100</f>
        <v>100.00613069527657</v>
      </c>
    </row>
    <row r="52" spans="1:8" ht="63.75">
      <c r="A52" s="21"/>
      <c r="B52" s="797"/>
      <c r="C52" s="797">
        <v>2839</v>
      </c>
      <c r="D52" s="783" t="s">
        <v>391</v>
      </c>
      <c r="E52" s="798">
        <f>E53</f>
        <v>423</v>
      </c>
      <c r="F52" s="798">
        <v>422.56</v>
      </c>
      <c r="G52" s="620"/>
      <c r="H52" s="773">
        <f>(F52/E52)*100</f>
        <v>99.89598108747046</v>
      </c>
    </row>
    <row r="53" spans="1:8" ht="17.25">
      <c r="A53" s="21"/>
      <c r="B53" s="797"/>
      <c r="C53" s="797"/>
      <c r="D53" s="783" t="s">
        <v>472</v>
      </c>
      <c r="E53" s="798">
        <v>423</v>
      </c>
      <c r="F53" s="798">
        <v>422.56</v>
      </c>
      <c r="G53" s="620"/>
      <c r="H53" s="773">
        <f>(F53/E53)*100</f>
        <v>99.89598108747046</v>
      </c>
    </row>
    <row r="54" spans="1:8" ht="17.25">
      <c r="A54" s="776" t="s">
        <v>255</v>
      </c>
      <c r="B54" s="801"/>
      <c r="C54" s="801"/>
      <c r="D54" s="785" t="s">
        <v>478</v>
      </c>
      <c r="E54" s="786">
        <f>SUM(E55,E61)</f>
        <v>94800</v>
      </c>
      <c r="F54" s="786">
        <f>SUM(F61,F55)</f>
        <v>91673.03</v>
      </c>
      <c r="G54" s="608"/>
      <c r="H54" s="766">
        <f>(F54/E54)*100</f>
        <v>96.70150843881856</v>
      </c>
    </row>
    <row r="55" spans="1:8" ht="17.25">
      <c r="A55" s="779"/>
      <c r="B55" s="802">
        <v>92120</v>
      </c>
      <c r="C55" s="803"/>
      <c r="D55" s="804" t="s">
        <v>428</v>
      </c>
      <c r="E55" s="790">
        <f>E56</f>
        <v>45000</v>
      </c>
      <c r="F55" s="790">
        <f>F56</f>
        <v>45000</v>
      </c>
      <c r="G55" s="716"/>
      <c r="H55" s="773">
        <f>(F55/E55)*100</f>
        <v>100</v>
      </c>
    </row>
    <row r="56" spans="1:8" ht="79.5">
      <c r="A56" s="779"/>
      <c r="B56" s="803"/>
      <c r="C56" s="805">
        <v>2720</v>
      </c>
      <c r="D56" s="621" t="s">
        <v>429</v>
      </c>
      <c r="E56" s="792">
        <f>SUM(E57:E60)</f>
        <v>45000</v>
      </c>
      <c r="F56" s="792">
        <f>SUM(F57:F60)</f>
        <v>45000</v>
      </c>
      <c r="G56" s="710"/>
      <c r="H56" s="773">
        <f>(F56/E56)*100</f>
        <v>100</v>
      </c>
    </row>
    <row r="57" spans="1:8" ht="17.25">
      <c r="A57" s="779"/>
      <c r="B57" s="803"/>
      <c r="C57" s="805"/>
      <c r="D57" s="621" t="s">
        <v>479</v>
      </c>
      <c r="E57" s="792">
        <v>10000</v>
      </c>
      <c r="F57" s="792">
        <v>10000</v>
      </c>
      <c r="G57" s="710"/>
      <c r="H57" s="773">
        <f>(F57/E57)*100</f>
        <v>100</v>
      </c>
    </row>
    <row r="58" spans="1:8" ht="17.25">
      <c r="A58" s="779"/>
      <c r="B58" s="803"/>
      <c r="C58" s="805"/>
      <c r="D58" s="621" t="s">
        <v>480</v>
      </c>
      <c r="E58" s="792">
        <v>10000</v>
      </c>
      <c r="F58" s="792">
        <v>10000</v>
      </c>
      <c r="G58" s="710"/>
      <c r="H58" s="773">
        <f>(F58/E58)*100</f>
        <v>100</v>
      </c>
    </row>
    <row r="59" spans="1:8" ht="17.25">
      <c r="A59" s="779"/>
      <c r="B59" s="803"/>
      <c r="C59" s="805"/>
      <c r="D59" s="621" t="s">
        <v>481</v>
      </c>
      <c r="E59" s="792">
        <v>10000</v>
      </c>
      <c r="F59" s="792">
        <v>10000</v>
      </c>
      <c r="G59" s="710"/>
      <c r="H59" s="773">
        <f>(F59/E59)*100</f>
        <v>100</v>
      </c>
    </row>
    <row r="60" spans="1:8" ht="17.25">
      <c r="A60" s="779"/>
      <c r="B60" s="803"/>
      <c r="C60" s="805"/>
      <c r="D60" s="621" t="s">
        <v>482</v>
      </c>
      <c r="E60" s="792">
        <v>15000</v>
      </c>
      <c r="F60" s="792">
        <v>15000</v>
      </c>
      <c r="G60" s="710"/>
      <c r="H60" s="773">
        <f>(F60/E60)*100</f>
        <v>100</v>
      </c>
    </row>
    <row r="61" spans="1:8" ht="17.25">
      <c r="A61" s="21"/>
      <c r="B61" s="794">
        <v>92195</v>
      </c>
      <c r="C61" s="797"/>
      <c r="D61" s="795" t="s">
        <v>42</v>
      </c>
      <c r="E61" s="796">
        <f>E64+E62</f>
        <v>49800</v>
      </c>
      <c r="F61" s="796">
        <f>F64+F62</f>
        <v>46673.03</v>
      </c>
      <c r="G61" s="620"/>
      <c r="H61" s="770">
        <f>(F61/E61)*100</f>
        <v>93.7209437751004</v>
      </c>
    </row>
    <row r="62" spans="1:8" ht="63.75">
      <c r="A62" s="21"/>
      <c r="B62" s="794"/>
      <c r="C62" s="797">
        <v>2320</v>
      </c>
      <c r="D62" s="22" t="s">
        <v>385</v>
      </c>
      <c r="E62" s="798">
        <f>E63</f>
        <v>4400</v>
      </c>
      <c r="F62" s="798">
        <f>F63</f>
        <v>2473.03</v>
      </c>
      <c r="G62" s="620"/>
      <c r="H62" s="773">
        <f>(F62/E62)*100</f>
        <v>56.20522727272728</v>
      </c>
    </row>
    <row r="63" spans="1:8" ht="32.25">
      <c r="A63" s="21"/>
      <c r="B63" s="794"/>
      <c r="C63" s="797"/>
      <c r="D63" s="22" t="s">
        <v>483</v>
      </c>
      <c r="E63" s="798">
        <v>4400</v>
      </c>
      <c r="F63" s="798">
        <v>2473.03</v>
      </c>
      <c r="G63" s="620"/>
      <c r="H63" s="773">
        <f>(F63/E63)*100</f>
        <v>56.20522727272728</v>
      </c>
    </row>
    <row r="64" spans="1:8" ht="48">
      <c r="A64" s="21"/>
      <c r="B64" s="797"/>
      <c r="C64" s="797">
        <v>2820</v>
      </c>
      <c r="D64" s="784" t="s">
        <v>467</v>
      </c>
      <c r="E64" s="798">
        <f>SUM(E65,E66,E67,E68)</f>
        <v>45400</v>
      </c>
      <c r="F64" s="798">
        <v>44200</v>
      </c>
      <c r="G64" s="620"/>
      <c r="H64" s="773">
        <f>(F64/E64)*100</f>
        <v>97.3568281938326</v>
      </c>
    </row>
    <row r="65" spans="1:8" ht="17.25">
      <c r="A65" s="21"/>
      <c r="B65" s="797"/>
      <c r="C65" s="797"/>
      <c r="D65" s="784" t="s">
        <v>484</v>
      </c>
      <c r="E65" s="798">
        <v>5000</v>
      </c>
      <c r="F65" s="798">
        <v>5000</v>
      </c>
      <c r="G65" s="620"/>
      <c r="H65" s="773">
        <f>(F65/E65)*100</f>
        <v>100</v>
      </c>
    </row>
    <row r="66" spans="1:8" ht="17.25">
      <c r="A66" s="21"/>
      <c r="B66" s="797"/>
      <c r="C66" s="797"/>
      <c r="D66" s="784" t="s">
        <v>485</v>
      </c>
      <c r="E66" s="798">
        <v>14900</v>
      </c>
      <c r="F66" s="798">
        <v>14900</v>
      </c>
      <c r="G66" s="620"/>
      <c r="H66" s="773">
        <f>(F66/E66)*100</f>
        <v>100</v>
      </c>
    </row>
    <row r="67" spans="1:8" ht="17.25">
      <c r="A67" s="21"/>
      <c r="B67" s="797"/>
      <c r="C67" s="797"/>
      <c r="D67" s="784" t="s">
        <v>486</v>
      </c>
      <c r="E67" s="798">
        <v>10600</v>
      </c>
      <c r="F67" s="798">
        <v>10600</v>
      </c>
      <c r="G67" s="620"/>
      <c r="H67" s="773">
        <f>(F67/E67)*100</f>
        <v>100</v>
      </c>
    </row>
    <row r="68" spans="1:8" ht="32.25">
      <c r="A68" s="21"/>
      <c r="B68" s="797"/>
      <c r="C68" s="797"/>
      <c r="D68" s="784" t="s">
        <v>487</v>
      </c>
      <c r="E68" s="798">
        <v>14900</v>
      </c>
      <c r="F68" s="798">
        <v>13700</v>
      </c>
      <c r="G68" s="620"/>
      <c r="H68" s="773">
        <f>(F68/E68)*100</f>
        <v>91.94630872483222</v>
      </c>
    </row>
    <row r="69" spans="1:8" ht="17.25">
      <c r="A69" s="776" t="s">
        <v>26</v>
      </c>
      <c r="B69" s="625"/>
      <c r="C69" s="625"/>
      <c r="D69" s="785" t="s">
        <v>27</v>
      </c>
      <c r="E69" s="786">
        <f>SUM(E70,E73,E88)</f>
        <v>557600</v>
      </c>
      <c r="F69" s="786">
        <f>SUM(F70,F73,F88)</f>
        <v>546518.3200000001</v>
      </c>
      <c r="G69" s="787"/>
      <c r="H69" s="766">
        <f>(F69/E69)*100</f>
        <v>98.0126111908178</v>
      </c>
    </row>
    <row r="70" spans="1:8" ht="17.25">
      <c r="A70" s="788"/>
      <c r="B70" s="780">
        <v>92601</v>
      </c>
      <c r="C70" s="780"/>
      <c r="D70" s="789" t="s">
        <v>198</v>
      </c>
      <c r="E70" s="790">
        <f>SUM(E71)</f>
        <v>222000</v>
      </c>
      <c r="F70" s="790">
        <f>SUM(F71)</f>
        <v>213985.93</v>
      </c>
      <c r="G70" s="710"/>
      <c r="H70" s="770">
        <f>(F70/E70)*100</f>
        <v>96.39005855855855</v>
      </c>
    </row>
    <row r="71" spans="1:8" ht="63.75">
      <c r="A71" s="788"/>
      <c r="B71" s="780"/>
      <c r="C71" s="771">
        <v>6620</v>
      </c>
      <c r="D71" s="774" t="s">
        <v>283</v>
      </c>
      <c r="E71" s="792">
        <f>E72</f>
        <v>222000</v>
      </c>
      <c r="F71" s="792">
        <f>F72</f>
        <v>213985.93</v>
      </c>
      <c r="G71" s="710"/>
      <c r="H71" s="773">
        <f>(F71/E71)*100</f>
        <v>96.39005855855855</v>
      </c>
    </row>
    <row r="72" spans="1:8" ht="63.75">
      <c r="A72" s="788"/>
      <c r="B72" s="780"/>
      <c r="C72" s="771"/>
      <c r="D72" s="22" t="s">
        <v>488</v>
      </c>
      <c r="E72" s="792">
        <f>'Zał 20'!E100</f>
        <v>222000</v>
      </c>
      <c r="F72" s="792">
        <f>'Zał 20'!F100</f>
        <v>213985.93</v>
      </c>
      <c r="G72" s="710"/>
      <c r="H72" s="773">
        <f>(F72/E72)*100</f>
        <v>96.39005855855855</v>
      </c>
    </row>
    <row r="73" spans="1:8" ht="17.25">
      <c r="A73" s="21"/>
      <c r="B73" s="794">
        <v>92605</v>
      </c>
      <c r="C73" s="797"/>
      <c r="D73" s="795" t="s">
        <v>489</v>
      </c>
      <c r="E73" s="796">
        <v>332800</v>
      </c>
      <c r="F73" s="796">
        <f>SUM(F74)</f>
        <v>329732.39</v>
      </c>
      <c r="G73" s="620"/>
      <c r="H73" s="770">
        <f>(F73/E73)*100</f>
        <v>99.07824218750001</v>
      </c>
    </row>
    <row r="74" spans="1:8" ht="48">
      <c r="A74" s="21"/>
      <c r="B74" s="797"/>
      <c r="C74" s="797">
        <v>2820</v>
      </c>
      <c r="D74" s="784" t="s">
        <v>474</v>
      </c>
      <c r="E74" s="798">
        <f>SUM(E75:E87)</f>
        <v>332800</v>
      </c>
      <c r="F74" s="798">
        <f>SUM(F75:F87)</f>
        <v>329732.39</v>
      </c>
      <c r="G74" s="620"/>
      <c r="H74" s="773">
        <f>(F74/E74)*100</f>
        <v>99.07824218750001</v>
      </c>
    </row>
    <row r="75" spans="1:8" ht="17.25">
      <c r="A75" s="21"/>
      <c r="B75" s="797"/>
      <c r="C75" s="797"/>
      <c r="D75" s="784" t="s">
        <v>490</v>
      </c>
      <c r="E75" s="798">
        <v>205800</v>
      </c>
      <c r="F75" s="798">
        <v>205800</v>
      </c>
      <c r="G75" s="620"/>
      <c r="H75" s="773">
        <f>(F75/E75)*100</f>
        <v>100</v>
      </c>
    </row>
    <row r="76" spans="1:8" ht="17.25">
      <c r="A76" s="21"/>
      <c r="B76" s="797"/>
      <c r="C76" s="797"/>
      <c r="D76" s="784" t="s">
        <v>491</v>
      </c>
      <c r="E76" s="798">
        <v>22350</v>
      </c>
      <c r="F76" s="798">
        <v>22350</v>
      </c>
      <c r="G76" s="620"/>
      <c r="H76" s="773">
        <f>(F76/E76)*100</f>
        <v>100</v>
      </c>
    </row>
    <row r="77" spans="1:8" ht="17.25">
      <c r="A77" s="21"/>
      <c r="B77" s="797"/>
      <c r="C77" s="797"/>
      <c r="D77" s="784" t="s">
        <v>492</v>
      </c>
      <c r="E77" s="798">
        <v>14000</v>
      </c>
      <c r="F77" s="798">
        <v>14000</v>
      </c>
      <c r="G77" s="620"/>
      <c r="H77" s="773">
        <f>(F77/E77)*100</f>
        <v>100</v>
      </c>
    </row>
    <row r="78" spans="1:8" ht="17.25">
      <c r="A78" s="21"/>
      <c r="B78" s="797"/>
      <c r="C78" s="797"/>
      <c r="D78" s="784" t="s">
        <v>493</v>
      </c>
      <c r="E78" s="798">
        <v>9900</v>
      </c>
      <c r="F78" s="798">
        <v>9900</v>
      </c>
      <c r="G78" s="620"/>
      <c r="H78" s="773">
        <f>(F78/E78)*100</f>
        <v>100</v>
      </c>
    </row>
    <row r="79" spans="1:8" ht="17.25">
      <c r="A79" s="21"/>
      <c r="B79" s="797"/>
      <c r="C79" s="797"/>
      <c r="D79" s="784" t="s">
        <v>494</v>
      </c>
      <c r="E79" s="798">
        <v>13910</v>
      </c>
      <c r="F79" s="798">
        <v>13894.24</v>
      </c>
      <c r="G79" s="620"/>
      <c r="H79" s="773">
        <f>(F79/E79)*100</f>
        <v>99.88670021567218</v>
      </c>
    </row>
    <row r="80" spans="1:8" ht="17.25">
      <c r="A80" s="21"/>
      <c r="B80" s="797"/>
      <c r="C80" s="797"/>
      <c r="D80" s="784" t="s">
        <v>495</v>
      </c>
      <c r="E80" s="798">
        <v>9000</v>
      </c>
      <c r="F80" s="798">
        <v>9000</v>
      </c>
      <c r="G80" s="620"/>
      <c r="H80" s="773">
        <f>(F80/E80)*100</f>
        <v>100</v>
      </c>
    </row>
    <row r="81" spans="1:8" ht="17.25">
      <c r="A81" s="21"/>
      <c r="B81" s="797"/>
      <c r="C81" s="797"/>
      <c r="D81" s="784" t="s">
        <v>496</v>
      </c>
      <c r="E81" s="798">
        <v>10300</v>
      </c>
      <c r="F81" s="798">
        <v>10300</v>
      </c>
      <c r="G81" s="620"/>
      <c r="H81" s="773">
        <f>(F81/E81)*100</f>
        <v>100</v>
      </c>
    </row>
    <row r="82" spans="1:8" ht="17.25">
      <c r="A82" s="21"/>
      <c r="B82" s="797"/>
      <c r="C82" s="797"/>
      <c r="D82" s="784" t="s">
        <v>497</v>
      </c>
      <c r="E82" s="798">
        <v>19900</v>
      </c>
      <c r="F82" s="798">
        <v>19900</v>
      </c>
      <c r="G82" s="620"/>
      <c r="H82" s="773">
        <f>(F82/E82)*100</f>
        <v>100</v>
      </c>
    </row>
    <row r="83" spans="1:8" ht="17.25">
      <c r="A83" s="21"/>
      <c r="B83" s="797"/>
      <c r="C83" s="797"/>
      <c r="D83" s="784" t="s">
        <v>498</v>
      </c>
      <c r="E83" s="798">
        <v>7400</v>
      </c>
      <c r="F83" s="798">
        <v>7400</v>
      </c>
      <c r="G83" s="620"/>
      <c r="H83" s="773">
        <f>(F83/E83)*100</f>
        <v>100</v>
      </c>
    </row>
    <row r="84" spans="1:8" ht="17.25">
      <c r="A84" s="21"/>
      <c r="B84" s="797"/>
      <c r="C84" s="797"/>
      <c r="D84" s="784" t="s">
        <v>499</v>
      </c>
      <c r="E84" s="798">
        <v>4300</v>
      </c>
      <c r="F84" s="798">
        <v>4188.15</v>
      </c>
      <c r="G84" s="620"/>
      <c r="H84" s="773">
        <f>(F84/E84)*100</f>
        <v>97.39883720930231</v>
      </c>
    </row>
    <row r="85" spans="1:8" ht="17.25">
      <c r="A85" s="21"/>
      <c r="B85" s="797"/>
      <c r="C85" s="797"/>
      <c r="D85" s="784" t="s">
        <v>500</v>
      </c>
      <c r="E85" s="798">
        <v>7000</v>
      </c>
      <c r="F85" s="798">
        <v>7000</v>
      </c>
      <c r="G85" s="620"/>
      <c r="H85" s="773">
        <f>(F85/E85)*100</f>
        <v>100</v>
      </c>
    </row>
    <row r="86" spans="1:8" ht="32.25">
      <c r="A86" s="21"/>
      <c r="B86" s="797"/>
      <c r="C86" s="797"/>
      <c r="D86" s="784" t="s">
        <v>501</v>
      </c>
      <c r="E86" s="798">
        <v>6000</v>
      </c>
      <c r="F86" s="798">
        <v>6000</v>
      </c>
      <c r="G86" s="620"/>
      <c r="H86" s="773">
        <f>(F86/E86)*100</f>
        <v>100</v>
      </c>
    </row>
    <row r="87" spans="1:8" ht="17.25">
      <c r="A87" s="21"/>
      <c r="B87" s="797"/>
      <c r="C87" s="797"/>
      <c r="D87" s="784" t="s">
        <v>502</v>
      </c>
      <c r="E87" s="798">
        <v>2940</v>
      </c>
      <c r="F87" s="798">
        <v>0</v>
      </c>
      <c r="G87" s="620"/>
      <c r="H87" s="773">
        <f>(F87/E87)*100</f>
        <v>0</v>
      </c>
    </row>
    <row r="88" spans="1:8" ht="17.25">
      <c r="A88" s="21"/>
      <c r="B88" s="794">
        <v>92695</v>
      </c>
      <c r="C88" s="797"/>
      <c r="D88" s="795" t="s">
        <v>42</v>
      </c>
      <c r="E88" s="796">
        <f>E89</f>
        <v>2800</v>
      </c>
      <c r="F88" s="796">
        <f>F89</f>
        <v>2800</v>
      </c>
      <c r="G88" s="620"/>
      <c r="H88" s="770">
        <f>(F88/E88)*100</f>
        <v>100</v>
      </c>
    </row>
    <row r="89" spans="1:8" ht="48">
      <c r="A89" s="21"/>
      <c r="B89" s="794"/>
      <c r="C89" s="797">
        <v>2320</v>
      </c>
      <c r="D89" s="784" t="s">
        <v>503</v>
      </c>
      <c r="E89" s="798">
        <f>E90</f>
        <v>2800</v>
      </c>
      <c r="F89" s="798">
        <f>F90</f>
        <v>2800</v>
      </c>
      <c r="G89" s="620"/>
      <c r="H89" s="773">
        <f>(F89/E89)*100</f>
        <v>100</v>
      </c>
    </row>
    <row r="90" spans="1:8" ht="17.25">
      <c r="A90" s="25"/>
      <c r="B90" s="806"/>
      <c r="C90" s="806"/>
      <c r="D90" s="807" t="s">
        <v>504</v>
      </c>
      <c r="E90" s="808">
        <v>2800</v>
      </c>
      <c r="F90" s="808">
        <v>2800</v>
      </c>
      <c r="G90" s="737"/>
      <c r="H90" s="809">
        <f>(F90/E90)*100</f>
        <v>100</v>
      </c>
    </row>
    <row r="91" spans="1:248" s="812" customFormat="1" ht="17.25">
      <c r="A91" s="810" t="s">
        <v>28</v>
      </c>
      <c r="B91" s="810"/>
      <c r="C91" s="810"/>
      <c r="D91" s="810"/>
      <c r="E91" s="745">
        <f>SUM(E69,E54,E48,E44,E28,E16,E7)</f>
        <v>2447622</v>
      </c>
      <c r="F91" s="745">
        <f>SUM(F69,F54,F48,F44,F28,F16,F7)</f>
        <v>2428083.5</v>
      </c>
      <c r="G91" s="745"/>
      <c r="H91" s="811">
        <f>(F91/E91)*100</f>
        <v>99.20173539868493</v>
      </c>
      <c r="IM91" s="813"/>
      <c r="IN91" s="813"/>
    </row>
    <row r="92" spans="1:8" ht="13.5">
      <c r="A92" s="814"/>
      <c r="B92" s="815"/>
      <c r="C92" s="815"/>
      <c r="D92" s="816"/>
      <c r="E92" s="816"/>
      <c r="F92" s="816"/>
      <c r="G92" s="817"/>
      <c r="H92" s="818"/>
    </row>
    <row r="93" spans="1:8" ht="13.5">
      <c r="A93" s="814"/>
      <c r="B93" s="815"/>
      <c r="C93" s="815"/>
      <c r="D93" s="816"/>
      <c r="E93" s="816"/>
      <c r="F93" s="816"/>
      <c r="G93" s="817"/>
      <c r="H93" s="818"/>
    </row>
    <row r="94" spans="1:8" ht="13.5">
      <c r="A94" s="814"/>
      <c r="B94" s="815"/>
      <c r="C94" s="815"/>
      <c r="D94" s="816"/>
      <c r="E94" s="816"/>
      <c r="F94" s="816"/>
      <c r="G94" s="817"/>
      <c r="H94" s="818"/>
    </row>
    <row r="95" spans="1:8" ht="13.5">
      <c r="A95" s="814"/>
      <c r="B95" s="815"/>
      <c r="C95" s="815"/>
      <c r="D95" s="816"/>
      <c r="E95" s="816"/>
      <c r="F95" s="816"/>
      <c r="G95" s="817"/>
      <c r="H95" s="818"/>
    </row>
    <row r="96" spans="1:8" ht="13.5">
      <c r="A96" s="814"/>
      <c r="B96" s="815"/>
      <c r="C96" s="815"/>
      <c r="D96" s="816"/>
      <c r="E96" s="816"/>
      <c r="F96" s="816"/>
      <c r="G96" s="817"/>
      <c r="H96" s="818"/>
    </row>
  </sheetData>
  <mergeCells count="4">
    <mergeCell ref="D1:H1"/>
    <mergeCell ref="A3:H3"/>
    <mergeCell ref="F5:H5"/>
    <mergeCell ref="A91:D91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portrait" paperSize="9" scale="69"/>
  <headerFooter alignWithMargins="0">
    <oddHeader>&amp;R&amp;"Times New Roman,Normalny"&amp;12Zał Nr 19 do Sprawozdania Burmistrza z wykonania budżetu za 2009 roku</oddHeader>
    <oddFooter>&amp;C&amp;"Times New Roman,Normalny"&amp;12Strona &amp;P z &amp;N</oddFooter>
  </headerFooter>
  <rowBreaks count="2" manualBreakCount="2">
    <brk id="34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showGridLines="0" defaultGridColor="0" view="pageBreakPreview" zoomScale="80" zoomScaleSheetLayoutView="80" colorId="15" workbookViewId="0" topLeftCell="C127">
      <selection activeCell="D143" sqref="D143"/>
    </sheetView>
  </sheetViews>
  <sheetFormatPr defaultColWidth="9.00390625" defaultRowHeight="18" customHeight="1"/>
  <cols>
    <col min="1" max="1" width="7.75390625" style="43" customWidth="1"/>
    <col min="2" max="2" width="9.75390625" style="44" customWidth="1"/>
    <col min="3" max="3" width="11.875" style="44" customWidth="1"/>
    <col min="4" max="4" width="105.625" style="45" customWidth="1"/>
    <col min="5" max="5" width="10.25390625" style="44" customWidth="1"/>
    <col min="6" max="6" width="22.125" style="44" customWidth="1"/>
    <col min="7" max="7" width="19.50390625" style="44" customWidth="1"/>
    <col min="8" max="8" width="17.00390625" style="44" customWidth="1"/>
    <col min="9" max="16384" width="9.00390625" style="44" customWidth="1"/>
  </cols>
  <sheetData>
    <row r="1" spans="1:8" ht="24" customHeight="1">
      <c r="A1"/>
      <c r="B1" s="46"/>
      <c r="C1" s="46"/>
      <c r="D1" s="46"/>
      <c r="E1" s="46"/>
      <c r="F1" s="46"/>
      <c r="G1" s="46"/>
      <c r="H1" s="46"/>
    </row>
    <row r="2" spans="1:8" ht="46.5" customHeight="1">
      <c r="A2" s="47" t="s">
        <v>32</v>
      </c>
      <c r="B2" s="47"/>
      <c r="C2" s="47"/>
      <c r="D2" s="47"/>
      <c r="E2" s="47"/>
      <c r="F2" s="47"/>
      <c r="G2" s="47"/>
      <c r="H2" s="47"/>
    </row>
    <row r="3" spans="1:8" ht="18" customHeight="1">
      <c r="A3" s="48" t="s">
        <v>33</v>
      </c>
      <c r="B3" s="48"/>
      <c r="C3" s="48"/>
      <c r="D3" s="48"/>
      <c r="H3" s="49" t="s">
        <v>1</v>
      </c>
    </row>
    <row r="4" spans="1:8" s="53" customFormat="1" ht="16.5" customHeight="1">
      <c r="A4" s="50" t="s">
        <v>2</v>
      </c>
      <c r="B4" s="51" t="s">
        <v>34</v>
      </c>
      <c r="C4" s="51" t="s">
        <v>35</v>
      </c>
      <c r="D4" s="51" t="s">
        <v>36</v>
      </c>
      <c r="E4" s="52" t="s">
        <v>6</v>
      </c>
      <c r="F4" s="51" t="s">
        <v>37</v>
      </c>
      <c r="G4" s="51" t="s">
        <v>5</v>
      </c>
      <c r="H4" s="51" t="s">
        <v>38</v>
      </c>
    </row>
    <row r="5" spans="1:8" s="54" customFormat="1" ht="34.5" customHeight="1">
      <c r="A5" s="50"/>
      <c r="B5" s="51"/>
      <c r="C5" s="51"/>
      <c r="D5" s="51"/>
      <c r="E5" s="52"/>
      <c r="F5" s="51"/>
      <c r="G5" s="51"/>
      <c r="H5" s="51"/>
    </row>
    <row r="6" spans="1:8" s="58" customFormat="1" ht="12.75" customHeight="1">
      <c r="A6" s="55">
        <v>1</v>
      </c>
      <c r="B6" s="56">
        <v>2</v>
      </c>
      <c r="C6" s="56">
        <v>3</v>
      </c>
      <c r="D6" s="56">
        <v>4</v>
      </c>
      <c r="E6" s="57">
        <v>5</v>
      </c>
      <c r="F6" s="56">
        <v>6</v>
      </c>
      <c r="G6" s="56">
        <v>7</v>
      </c>
      <c r="H6" s="56">
        <v>8</v>
      </c>
    </row>
    <row r="7" spans="1:8" ht="18" customHeight="1">
      <c r="A7" s="59" t="s">
        <v>39</v>
      </c>
      <c r="B7" s="59"/>
      <c r="C7" s="59"/>
      <c r="D7" s="60" t="s">
        <v>40</v>
      </c>
      <c r="E7" s="61">
        <f>(G7/F7)*100</f>
        <v>97.94013698630137</v>
      </c>
      <c r="F7" s="62">
        <f>F8</f>
        <v>7300</v>
      </c>
      <c r="G7" s="62">
        <f>G8</f>
        <v>7149.63</v>
      </c>
      <c r="H7" s="63"/>
    </row>
    <row r="8" spans="1:8" ht="18" customHeight="1">
      <c r="A8" s="64"/>
      <c r="B8" s="64" t="s">
        <v>41</v>
      </c>
      <c r="C8" s="64"/>
      <c r="D8" s="65" t="s">
        <v>42</v>
      </c>
      <c r="E8" s="66">
        <f>(G8/F8)*100</f>
        <v>97.94013698630137</v>
      </c>
      <c r="F8" s="67">
        <f>F9</f>
        <v>7300</v>
      </c>
      <c r="G8" s="67">
        <f>G9</f>
        <v>7149.63</v>
      </c>
      <c r="H8" s="68"/>
    </row>
    <row r="9" spans="1:8" ht="29.25" customHeight="1">
      <c r="A9" s="64"/>
      <c r="B9" s="69"/>
      <c r="C9" s="69" t="s">
        <v>43</v>
      </c>
      <c r="D9" s="70" t="s">
        <v>44</v>
      </c>
      <c r="E9" s="71">
        <f>(G9/F9)*100</f>
        <v>97.94013698630137</v>
      </c>
      <c r="F9" s="72">
        <v>7300</v>
      </c>
      <c r="G9" s="73">
        <v>7149.63</v>
      </c>
      <c r="H9" s="74"/>
    </row>
    <row r="10" spans="1:8" ht="19.5" customHeight="1">
      <c r="A10" s="59" t="s">
        <v>9</v>
      </c>
      <c r="B10" s="75"/>
      <c r="C10" s="75"/>
      <c r="D10" s="60" t="s">
        <v>10</v>
      </c>
      <c r="E10" s="61">
        <f>(G10/F10)*100</f>
        <v>100.2622684876749</v>
      </c>
      <c r="F10" s="62">
        <f>SUM(F11)</f>
        <v>300200</v>
      </c>
      <c r="G10" s="63">
        <f>SUM(G11+G13)</f>
        <v>300987.33</v>
      </c>
      <c r="H10" s="76"/>
    </row>
    <row r="11" spans="1:8" ht="19.5" customHeight="1">
      <c r="A11" s="77"/>
      <c r="B11" s="77" t="s">
        <v>45</v>
      </c>
      <c r="C11" s="78"/>
      <c r="D11" s="79" t="s">
        <v>46</v>
      </c>
      <c r="E11" s="66">
        <f>(G11/F11)*100</f>
        <v>100.0957128580946</v>
      </c>
      <c r="F11" s="80">
        <f>SUM(F12)</f>
        <v>300200</v>
      </c>
      <c r="G11" s="81">
        <v>300487.33</v>
      </c>
      <c r="H11" s="82"/>
    </row>
    <row r="12" spans="1:8" ht="19.5" customHeight="1">
      <c r="A12" s="77"/>
      <c r="B12" s="77"/>
      <c r="C12" s="78" t="s">
        <v>47</v>
      </c>
      <c r="D12" s="83" t="s">
        <v>48</v>
      </c>
      <c r="E12" s="71">
        <f>(G12/F12)*100</f>
        <v>100.0957128580946</v>
      </c>
      <c r="F12" s="80">
        <v>300200</v>
      </c>
      <c r="G12" s="81">
        <v>300487.33</v>
      </c>
      <c r="H12" s="82"/>
    </row>
    <row r="13" spans="1:8" ht="19.5" customHeight="1">
      <c r="A13" s="77"/>
      <c r="B13" s="77"/>
      <c r="C13" s="78" t="s">
        <v>49</v>
      </c>
      <c r="D13" s="83" t="s">
        <v>50</v>
      </c>
      <c r="E13" s="71">
        <v>0</v>
      </c>
      <c r="F13" s="80">
        <v>0</v>
      </c>
      <c r="G13" s="81">
        <v>500</v>
      </c>
      <c r="H13" s="82"/>
    </row>
    <row r="14" spans="1:8" ht="21" customHeight="1">
      <c r="A14" s="59">
        <v>700</v>
      </c>
      <c r="B14" s="59"/>
      <c r="C14" s="59"/>
      <c r="D14" s="60" t="s">
        <v>51</v>
      </c>
      <c r="E14" s="61">
        <f>(G14/F14)*100</f>
        <v>80.1746051355513</v>
      </c>
      <c r="F14" s="62">
        <f>F15</f>
        <v>2161248</v>
      </c>
      <c r="G14" s="62">
        <f>SUM(G15+G24)</f>
        <v>1732772.0499999998</v>
      </c>
      <c r="H14" s="62">
        <f>H15</f>
        <v>533145.92</v>
      </c>
    </row>
    <row r="15" spans="1:8" ht="18" customHeight="1">
      <c r="A15" s="64"/>
      <c r="B15" s="64">
        <v>70005</v>
      </c>
      <c r="C15" s="64"/>
      <c r="D15" s="65" t="s">
        <v>52</v>
      </c>
      <c r="E15" s="71">
        <f>(G15/F15)*100</f>
        <v>79.12319039740001</v>
      </c>
      <c r="F15" s="67">
        <f>SUM(F19+F20+F21+F22+F16)</f>
        <v>2161248</v>
      </c>
      <c r="G15" s="67">
        <f>SUM(G16:G23)</f>
        <v>1710048.3699999999</v>
      </c>
      <c r="H15" s="67">
        <f>SUM(H16:H23)</f>
        <v>533145.92</v>
      </c>
    </row>
    <row r="16" spans="1:8" ht="18" customHeight="1">
      <c r="A16" s="64"/>
      <c r="B16" s="69"/>
      <c r="C16" s="69" t="s">
        <v>53</v>
      </c>
      <c r="D16" s="70" t="s">
        <v>54</v>
      </c>
      <c r="E16" s="71">
        <f>(G16/F16)*100</f>
        <v>295.1214181034482</v>
      </c>
      <c r="F16" s="72">
        <v>232000</v>
      </c>
      <c r="G16" s="73">
        <v>684681.69</v>
      </c>
      <c r="H16" s="74"/>
    </row>
    <row r="17" spans="1:8" ht="18" customHeight="1">
      <c r="A17" s="64"/>
      <c r="B17" s="69"/>
      <c r="C17" s="69" t="s">
        <v>55</v>
      </c>
      <c r="D17" s="70" t="s">
        <v>56</v>
      </c>
      <c r="E17" s="71">
        <v>0</v>
      </c>
      <c r="F17" s="72">
        <v>0</v>
      </c>
      <c r="G17" s="73">
        <v>72475.76</v>
      </c>
      <c r="H17" s="74"/>
    </row>
    <row r="18" spans="1:8" ht="18" customHeight="1">
      <c r="A18" s="64"/>
      <c r="B18" s="69"/>
      <c r="C18" s="69" t="s">
        <v>57</v>
      </c>
      <c r="D18" s="70" t="s">
        <v>58</v>
      </c>
      <c r="E18" s="71">
        <v>0</v>
      </c>
      <c r="F18" s="72">
        <v>0</v>
      </c>
      <c r="G18" s="73">
        <v>123.2</v>
      </c>
      <c r="H18" s="74"/>
    </row>
    <row r="19" spans="1:13" ht="38.25" customHeight="1">
      <c r="A19" s="64"/>
      <c r="B19" s="69"/>
      <c r="C19" s="69" t="s">
        <v>43</v>
      </c>
      <c r="D19" s="70" t="s">
        <v>59</v>
      </c>
      <c r="E19" s="71">
        <f>(G19/F19)*100</f>
        <v>100.20590663390662</v>
      </c>
      <c r="F19" s="72">
        <v>407000</v>
      </c>
      <c r="G19" s="73">
        <v>407838.04</v>
      </c>
      <c r="H19" s="74"/>
      <c r="M19" s="84"/>
    </row>
    <row r="20" spans="1:13" ht="32.25" customHeight="1">
      <c r="A20" s="64"/>
      <c r="B20" s="69"/>
      <c r="C20" s="69" t="s">
        <v>60</v>
      </c>
      <c r="D20" s="70" t="s">
        <v>61</v>
      </c>
      <c r="E20" s="71">
        <f>(G20/F20)*100</f>
        <v>133.8767</v>
      </c>
      <c r="F20" s="72">
        <v>50000</v>
      </c>
      <c r="G20" s="73">
        <f>H20</f>
        <v>66938.35</v>
      </c>
      <c r="H20" s="73">
        <v>66938.35</v>
      </c>
      <c r="M20" s="85"/>
    </row>
    <row r="21" spans="1:12" ht="16.5" customHeight="1">
      <c r="A21" s="64"/>
      <c r="B21" s="69"/>
      <c r="C21" s="69" t="s">
        <v>62</v>
      </c>
      <c r="D21" s="70" t="s">
        <v>63</v>
      </c>
      <c r="E21" s="71">
        <f>(G21/F21)*100</f>
        <v>31.828517260306892</v>
      </c>
      <c r="F21" s="72">
        <v>1464748</v>
      </c>
      <c r="G21" s="73">
        <f>H21</f>
        <v>466207.57</v>
      </c>
      <c r="H21" s="73">
        <v>466207.57</v>
      </c>
      <c r="L21" s="84"/>
    </row>
    <row r="22" spans="1:8" ht="19.5" customHeight="1">
      <c r="A22" s="64"/>
      <c r="B22" s="86" t="s">
        <v>64</v>
      </c>
      <c r="C22" s="86" t="s">
        <v>65</v>
      </c>
      <c r="D22" s="70" t="s">
        <v>66</v>
      </c>
      <c r="E22" s="71">
        <f>(G22/F22)*100</f>
        <v>139.54346666666666</v>
      </c>
      <c r="F22" s="72">
        <v>7500</v>
      </c>
      <c r="G22" s="73">
        <v>10465.76</v>
      </c>
      <c r="H22" s="74"/>
    </row>
    <row r="23" spans="1:8" ht="19.5" customHeight="1">
      <c r="A23" s="64"/>
      <c r="B23" s="86"/>
      <c r="C23" s="86" t="s">
        <v>67</v>
      </c>
      <c r="D23" s="70" t="s">
        <v>68</v>
      </c>
      <c r="E23" s="71">
        <v>0</v>
      </c>
      <c r="F23" s="72">
        <v>0</v>
      </c>
      <c r="G23" s="73">
        <v>1318</v>
      </c>
      <c r="H23" s="74"/>
    </row>
    <row r="24" spans="1:8" ht="19.5" customHeight="1">
      <c r="A24" s="87"/>
      <c r="B24" s="88" t="s">
        <v>69</v>
      </c>
      <c r="C24" s="89"/>
      <c r="D24" s="90" t="s">
        <v>70</v>
      </c>
      <c r="E24" s="91">
        <v>0</v>
      </c>
      <c r="F24" s="92">
        <v>0</v>
      </c>
      <c r="G24" s="93">
        <f>SUM(G25)</f>
        <v>22723.68</v>
      </c>
      <c r="H24" s="94"/>
    </row>
    <row r="25" spans="1:8" ht="19.5" customHeight="1">
      <c r="A25" s="64"/>
      <c r="B25" s="86"/>
      <c r="C25" s="86" t="s">
        <v>71</v>
      </c>
      <c r="D25" s="70" t="s">
        <v>72</v>
      </c>
      <c r="E25" s="71">
        <v>0</v>
      </c>
      <c r="F25" s="72">
        <v>0</v>
      </c>
      <c r="G25" s="73">
        <v>22723.68</v>
      </c>
      <c r="H25" s="74"/>
    </row>
    <row r="26" spans="1:8" ht="15.75" customHeight="1">
      <c r="A26" s="59">
        <v>710</v>
      </c>
      <c r="B26" s="59"/>
      <c r="C26" s="59"/>
      <c r="D26" s="60" t="s">
        <v>73</v>
      </c>
      <c r="E26" s="61">
        <f>(G26/F26)*100</f>
        <v>97.83333333333334</v>
      </c>
      <c r="F26" s="62">
        <f>F27</f>
        <v>40500</v>
      </c>
      <c r="G26" s="62">
        <f>G27</f>
        <v>39622.5</v>
      </c>
      <c r="H26" s="63"/>
    </row>
    <row r="27" spans="1:8" ht="18" customHeight="1">
      <c r="A27" s="64"/>
      <c r="B27" s="64">
        <v>71035</v>
      </c>
      <c r="C27" s="64"/>
      <c r="D27" s="65" t="s">
        <v>74</v>
      </c>
      <c r="E27" s="66">
        <f>(G27/F27)*100</f>
        <v>97.83333333333334</v>
      </c>
      <c r="F27" s="67">
        <f>F28</f>
        <v>40500</v>
      </c>
      <c r="G27" s="67">
        <v>39622.5</v>
      </c>
      <c r="H27" s="68"/>
    </row>
    <row r="28" spans="1:8" ht="33" customHeight="1">
      <c r="A28" s="64"/>
      <c r="B28" s="69"/>
      <c r="C28" s="69" t="s">
        <v>43</v>
      </c>
      <c r="D28" s="70" t="s">
        <v>75</v>
      </c>
      <c r="E28" s="71">
        <f>(G28/F28)*100</f>
        <v>97.83333333333334</v>
      </c>
      <c r="F28" s="72">
        <v>40500</v>
      </c>
      <c r="G28" s="73">
        <v>39622.5</v>
      </c>
      <c r="H28" s="74"/>
    </row>
    <row r="29" spans="1:8" ht="18" customHeight="1">
      <c r="A29" s="59">
        <v>750</v>
      </c>
      <c r="B29" s="59"/>
      <c r="C29" s="59"/>
      <c r="D29" s="60" t="s">
        <v>76</v>
      </c>
      <c r="E29" s="61">
        <f>(G29/F29)*100</f>
        <v>93.72197468706322</v>
      </c>
      <c r="F29" s="62">
        <f>SUM(F30,F32)</f>
        <v>129499</v>
      </c>
      <c r="G29" s="62">
        <f>SUM(G30,G32)</f>
        <v>121369.02</v>
      </c>
      <c r="H29" s="63"/>
    </row>
    <row r="30" spans="1:8" ht="18" customHeight="1">
      <c r="A30" s="64"/>
      <c r="B30" s="64">
        <v>75011</v>
      </c>
      <c r="C30" s="64"/>
      <c r="D30" s="65" t="s">
        <v>77</v>
      </c>
      <c r="E30" s="66">
        <f>(G30/F30)*100</f>
        <v>79.8356</v>
      </c>
      <c r="F30" s="67">
        <f>F31</f>
        <v>2500</v>
      </c>
      <c r="G30" s="67">
        <f>G31</f>
        <v>1995.89</v>
      </c>
      <c r="H30" s="68"/>
    </row>
    <row r="31" spans="1:15" ht="32.25" customHeight="1">
      <c r="A31" s="64"/>
      <c r="B31" s="69"/>
      <c r="C31" s="69">
        <v>2360</v>
      </c>
      <c r="D31" s="70" t="s">
        <v>78</v>
      </c>
      <c r="E31" s="71">
        <f>(G31/F31)*100</f>
        <v>79.8356</v>
      </c>
      <c r="F31" s="72">
        <v>2500</v>
      </c>
      <c r="G31" s="73">
        <v>1995.89</v>
      </c>
      <c r="H31" s="74"/>
      <c r="O31" s="85"/>
    </row>
    <row r="32" spans="1:8" ht="18" customHeight="1">
      <c r="A32" s="64"/>
      <c r="B32" s="64">
        <v>75023</v>
      </c>
      <c r="C32" s="64"/>
      <c r="D32" s="65" t="s">
        <v>79</v>
      </c>
      <c r="E32" s="66">
        <f>(G32/F32)*100</f>
        <v>93.99533067189506</v>
      </c>
      <c r="F32" s="67">
        <f>SUM(F33:F38)</f>
        <v>126999</v>
      </c>
      <c r="G32" s="68">
        <f>SUM(G33:G38)</f>
        <v>119373.13</v>
      </c>
      <c r="H32" s="68"/>
    </row>
    <row r="33" spans="1:8" ht="18" customHeight="1">
      <c r="A33" s="64"/>
      <c r="B33" s="69"/>
      <c r="C33" s="69" t="s">
        <v>55</v>
      </c>
      <c r="D33" s="70" t="s">
        <v>80</v>
      </c>
      <c r="E33" s="71">
        <f>(G33/F33)*100</f>
        <v>785.845</v>
      </c>
      <c r="F33" s="72">
        <v>200</v>
      </c>
      <c r="G33" s="73">
        <v>1571.69</v>
      </c>
      <c r="H33" s="74"/>
    </row>
    <row r="34" spans="1:8" ht="18" customHeight="1">
      <c r="A34" s="64"/>
      <c r="B34" s="69"/>
      <c r="C34" s="69" t="s">
        <v>81</v>
      </c>
      <c r="D34" s="70" t="s">
        <v>82</v>
      </c>
      <c r="E34" s="71">
        <f>(G34/F34)*100</f>
        <v>106.53458333333332</v>
      </c>
      <c r="F34" s="72">
        <v>12000</v>
      </c>
      <c r="G34" s="73">
        <v>12784.15</v>
      </c>
      <c r="H34" s="74"/>
    </row>
    <row r="35" spans="1:8" ht="18" customHeight="1">
      <c r="A35" s="64"/>
      <c r="B35" s="69"/>
      <c r="C35" s="69" t="s">
        <v>83</v>
      </c>
      <c r="D35" s="70" t="s">
        <v>84</v>
      </c>
      <c r="E35" s="71">
        <f>(G35/F35)*100</f>
        <v>44.035333333333334</v>
      </c>
      <c r="F35" s="72">
        <v>3000</v>
      </c>
      <c r="G35" s="73">
        <v>1321.06</v>
      </c>
      <c r="H35" s="74"/>
    </row>
    <row r="36" spans="1:8" ht="29.25" customHeight="1">
      <c r="A36" s="64"/>
      <c r="B36" s="86" t="s">
        <v>85</v>
      </c>
      <c r="C36" s="86" t="s">
        <v>65</v>
      </c>
      <c r="D36" s="70" t="s">
        <v>66</v>
      </c>
      <c r="E36" s="71">
        <f>(G36/F36)*100</f>
        <v>126.97216759945545</v>
      </c>
      <c r="F36" s="72">
        <v>59499</v>
      </c>
      <c r="G36" s="73">
        <v>75547.17</v>
      </c>
      <c r="H36" s="74"/>
    </row>
    <row r="37" spans="1:8" ht="19.5" customHeight="1">
      <c r="A37" s="64"/>
      <c r="B37" s="86"/>
      <c r="C37" s="86" t="s">
        <v>71</v>
      </c>
      <c r="D37" s="70" t="s">
        <v>72</v>
      </c>
      <c r="E37" s="71">
        <v>0</v>
      </c>
      <c r="F37" s="72">
        <v>0</v>
      </c>
      <c r="G37" s="73">
        <v>2500.68</v>
      </c>
      <c r="H37" s="74"/>
    </row>
    <row r="38" spans="1:8" ht="34.5" customHeight="1">
      <c r="A38" s="64"/>
      <c r="B38" s="86"/>
      <c r="C38" s="86" t="s">
        <v>86</v>
      </c>
      <c r="D38" s="70" t="s">
        <v>87</v>
      </c>
      <c r="E38" s="71">
        <f>(G38/F38)*100</f>
        <v>49.04087954110899</v>
      </c>
      <c r="F38" s="72">
        <v>52300</v>
      </c>
      <c r="G38" s="73">
        <v>25648.38</v>
      </c>
      <c r="H38" s="74"/>
    </row>
    <row r="39" spans="1:8" ht="33" customHeight="1">
      <c r="A39" s="95" t="s">
        <v>88</v>
      </c>
      <c r="B39" s="59"/>
      <c r="C39" s="59"/>
      <c r="D39" s="60" t="s">
        <v>89</v>
      </c>
      <c r="E39" s="61">
        <f>(G39/F39)*100</f>
        <v>105.74067307284824</v>
      </c>
      <c r="F39" s="62">
        <f>SUM(F40,F43,F52,F63,F71,F73,F76)</f>
        <v>16989840</v>
      </c>
      <c r="G39" s="62">
        <f>SUM(G40,G43,G52,G63,G71,G73,G76)</f>
        <v>17965171.17</v>
      </c>
      <c r="H39" s="63"/>
    </row>
    <row r="40" spans="1:8" ht="18" customHeight="1">
      <c r="A40" s="64"/>
      <c r="B40" s="64">
        <v>75601</v>
      </c>
      <c r="C40" s="64"/>
      <c r="D40" s="65" t="s">
        <v>90</v>
      </c>
      <c r="E40" s="66">
        <f>(G40/F40)*100</f>
        <v>77.55145539906103</v>
      </c>
      <c r="F40" s="67">
        <f>SUM(F41,F42)</f>
        <v>21300</v>
      </c>
      <c r="G40" s="68">
        <f>SUM(G41,G42)</f>
        <v>16518.46</v>
      </c>
      <c r="H40" s="68"/>
    </row>
    <row r="41" spans="1:8" ht="18" customHeight="1">
      <c r="A41" s="64"/>
      <c r="B41" s="69"/>
      <c r="C41" s="69" t="s">
        <v>91</v>
      </c>
      <c r="D41" s="70" t="s">
        <v>92</v>
      </c>
      <c r="E41" s="71">
        <f>(G41/F41)*100</f>
        <v>78.57361904761905</v>
      </c>
      <c r="F41" s="72">
        <v>21000</v>
      </c>
      <c r="G41" s="73">
        <v>16500.46</v>
      </c>
      <c r="H41" s="74"/>
    </row>
    <row r="42" spans="1:8" ht="18" customHeight="1">
      <c r="A42" s="64"/>
      <c r="B42" s="69"/>
      <c r="C42" s="69" t="s">
        <v>93</v>
      </c>
      <c r="D42" s="70" t="s">
        <v>94</v>
      </c>
      <c r="E42" s="71">
        <f>(G42/F42)*100</f>
        <v>6</v>
      </c>
      <c r="F42" s="72">
        <v>300</v>
      </c>
      <c r="G42" s="73">
        <v>18</v>
      </c>
      <c r="H42" s="74"/>
    </row>
    <row r="43" spans="1:8" ht="34.5" customHeight="1">
      <c r="A43" s="64"/>
      <c r="B43" s="64">
        <v>75615</v>
      </c>
      <c r="C43" s="64"/>
      <c r="D43" s="65" t="s">
        <v>95</v>
      </c>
      <c r="E43" s="66">
        <f>(G43/F43)*100</f>
        <v>103.74304311768906</v>
      </c>
      <c r="F43" s="67">
        <f>SUM(F44:F51)</f>
        <v>6267822</v>
      </c>
      <c r="G43" s="68">
        <f>SUM(G44:G51)</f>
        <v>6502429.28</v>
      </c>
      <c r="H43" s="68"/>
    </row>
    <row r="44" spans="1:12" ht="18" customHeight="1">
      <c r="A44" s="69"/>
      <c r="B44" s="69"/>
      <c r="C44" s="69" t="s">
        <v>96</v>
      </c>
      <c r="D44" s="70" t="s">
        <v>97</v>
      </c>
      <c r="E44" s="71">
        <f>(G44/F44)*100</f>
        <v>103.67288259161194</v>
      </c>
      <c r="F44" s="72">
        <v>5774630</v>
      </c>
      <c r="G44" s="73">
        <v>5986725.38</v>
      </c>
      <c r="H44" s="74"/>
      <c r="L44" s="96"/>
    </row>
    <row r="45" spans="1:8" ht="18" customHeight="1">
      <c r="A45" s="69"/>
      <c r="B45" s="69"/>
      <c r="C45" s="69" t="s">
        <v>98</v>
      </c>
      <c r="D45" s="70" t="s">
        <v>99</v>
      </c>
      <c r="E45" s="71">
        <f>(G45/F45)*100</f>
        <v>94.9288272157565</v>
      </c>
      <c r="F45" s="72">
        <v>111700</v>
      </c>
      <c r="G45" s="73">
        <v>106035.5</v>
      </c>
      <c r="H45" s="74"/>
    </row>
    <row r="46" spans="1:8" ht="18" customHeight="1">
      <c r="A46" s="69"/>
      <c r="B46" s="69"/>
      <c r="C46" s="69" t="s">
        <v>100</v>
      </c>
      <c r="D46" s="70" t="s">
        <v>101</v>
      </c>
      <c r="E46" s="71">
        <f>(G46/F46)*100</f>
        <v>102.09731883295139</v>
      </c>
      <c r="F46" s="72">
        <v>246982</v>
      </c>
      <c r="G46" s="73">
        <v>252162</v>
      </c>
      <c r="H46" s="74"/>
    </row>
    <row r="47" spans="1:8" ht="18" customHeight="1">
      <c r="A47" s="97"/>
      <c r="B47" s="69"/>
      <c r="C47" s="69" t="s">
        <v>102</v>
      </c>
      <c r="D47" s="70" t="s">
        <v>103</v>
      </c>
      <c r="E47" s="71">
        <f>(G47/F47)*100</f>
        <v>126.3034554973822</v>
      </c>
      <c r="F47" s="72">
        <v>95500</v>
      </c>
      <c r="G47" s="73">
        <v>120619.8</v>
      </c>
      <c r="H47" s="74"/>
    </row>
    <row r="48" spans="1:8" ht="18" customHeight="1">
      <c r="A48" s="97"/>
      <c r="B48" s="69"/>
      <c r="C48" s="69" t="s">
        <v>104</v>
      </c>
      <c r="D48" s="70" t="s">
        <v>105</v>
      </c>
      <c r="E48" s="71">
        <f>(G48/F48)*100</f>
        <v>15.47</v>
      </c>
      <c r="F48" s="72">
        <v>10000</v>
      </c>
      <c r="G48" s="73">
        <v>1547</v>
      </c>
      <c r="H48" s="74"/>
    </row>
    <row r="49" spans="1:8" ht="18" customHeight="1">
      <c r="A49" s="97"/>
      <c r="B49" s="69"/>
      <c r="C49" s="69" t="s">
        <v>57</v>
      </c>
      <c r="D49" s="70" t="s">
        <v>106</v>
      </c>
      <c r="E49" s="71">
        <f>(G49/F49)*100</f>
        <v>218.58064516129033</v>
      </c>
      <c r="F49" s="72">
        <v>310</v>
      </c>
      <c r="G49" s="73">
        <v>677.6</v>
      </c>
      <c r="H49" s="74"/>
    </row>
    <row r="50" spans="1:8" ht="18" customHeight="1">
      <c r="A50" s="97"/>
      <c r="B50" s="69"/>
      <c r="C50" s="69" t="s">
        <v>93</v>
      </c>
      <c r="D50" s="70" t="s">
        <v>107</v>
      </c>
      <c r="E50" s="71">
        <f>(G50/F50)*100</f>
        <v>122.25746268656717</v>
      </c>
      <c r="F50" s="72">
        <v>26800</v>
      </c>
      <c r="G50" s="73">
        <v>32765</v>
      </c>
      <c r="H50" s="74"/>
    </row>
    <row r="51" spans="1:8" ht="18" customHeight="1">
      <c r="A51" s="97"/>
      <c r="B51" s="69"/>
      <c r="C51" s="69">
        <v>2680</v>
      </c>
      <c r="D51" s="70" t="s">
        <v>108</v>
      </c>
      <c r="E51" s="71">
        <f>(G51/F51)*100</f>
        <v>99.8421052631579</v>
      </c>
      <c r="F51" s="72">
        <v>1900</v>
      </c>
      <c r="G51" s="73">
        <v>1897</v>
      </c>
      <c r="H51" s="74"/>
    </row>
    <row r="52" spans="1:8" ht="34.5" customHeight="1">
      <c r="A52" s="64" t="s">
        <v>15</v>
      </c>
      <c r="B52" s="64">
        <v>75616</v>
      </c>
      <c r="C52" s="64"/>
      <c r="D52" s="65" t="s">
        <v>109</v>
      </c>
      <c r="E52" s="66">
        <f>(G52/F52)*100</f>
        <v>107.24511273167315</v>
      </c>
      <c r="F52" s="67">
        <f>SUM(F53:F62)</f>
        <v>3140200</v>
      </c>
      <c r="G52" s="68">
        <f>SUM(G53:G62)</f>
        <v>3367711.03</v>
      </c>
      <c r="H52" s="68"/>
    </row>
    <row r="53" spans="1:8" ht="18" customHeight="1">
      <c r="A53" s="97"/>
      <c r="B53" s="69"/>
      <c r="C53" s="69" t="s">
        <v>96</v>
      </c>
      <c r="D53" s="70" t="s">
        <v>97</v>
      </c>
      <c r="E53" s="71">
        <f>(G53/F53)*100</f>
        <v>109.31616170562744</v>
      </c>
      <c r="F53" s="72">
        <v>1580650</v>
      </c>
      <c r="G53" s="73">
        <v>1727905.91</v>
      </c>
      <c r="H53" s="74"/>
    </row>
    <row r="54" spans="1:8" ht="18" customHeight="1">
      <c r="A54" s="97"/>
      <c r="B54" s="69"/>
      <c r="C54" s="69" t="s">
        <v>98</v>
      </c>
      <c r="D54" s="70" t="s">
        <v>99</v>
      </c>
      <c r="E54" s="71">
        <f>(G54/F54)*100</f>
        <v>105.70746295198576</v>
      </c>
      <c r="F54" s="72">
        <v>506100</v>
      </c>
      <c r="G54" s="73">
        <v>534985.47</v>
      </c>
      <c r="H54" s="74"/>
    </row>
    <row r="55" spans="1:8" ht="18" customHeight="1">
      <c r="A55" s="97"/>
      <c r="B55" s="69"/>
      <c r="C55" s="69" t="s">
        <v>100</v>
      </c>
      <c r="D55" s="70" t="s">
        <v>110</v>
      </c>
      <c r="E55" s="71">
        <f>(G55/F55)*100</f>
        <v>119.75163636363636</v>
      </c>
      <c r="F55" s="72">
        <v>2750</v>
      </c>
      <c r="G55" s="73">
        <v>3293.17</v>
      </c>
      <c r="H55" s="74"/>
    </row>
    <row r="56" spans="1:8" ht="18" customHeight="1">
      <c r="A56" s="97"/>
      <c r="B56" s="69"/>
      <c r="C56" s="69" t="s">
        <v>102</v>
      </c>
      <c r="D56" s="70" t="s">
        <v>103</v>
      </c>
      <c r="E56" s="71">
        <f>(G56/F56)*100</f>
        <v>112.86157790927021</v>
      </c>
      <c r="F56" s="72">
        <v>507000</v>
      </c>
      <c r="G56" s="73">
        <v>572208.2</v>
      </c>
      <c r="H56" s="74"/>
    </row>
    <row r="57" spans="1:8" ht="18" customHeight="1">
      <c r="A57" s="97"/>
      <c r="B57" s="69"/>
      <c r="C57" s="69" t="s">
        <v>111</v>
      </c>
      <c r="D57" s="70" t="s">
        <v>112</v>
      </c>
      <c r="E57" s="71">
        <f>(G57/F57)*100</f>
        <v>173.174</v>
      </c>
      <c r="F57" s="72">
        <v>35000</v>
      </c>
      <c r="G57" s="73">
        <v>60610.9</v>
      </c>
      <c r="H57" s="74"/>
    </row>
    <row r="58" spans="1:8" ht="18" customHeight="1">
      <c r="A58" s="97"/>
      <c r="B58" s="69"/>
      <c r="C58" s="69" t="s">
        <v>113</v>
      </c>
      <c r="D58" s="70" t="s">
        <v>114</v>
      </c>
      <c r="E58" s="71">
        <f>(G58/F58)*100</f>
        <v>108.904296875</v>
      </c>
      <c r="F58" s="72">
        <v>12800</v>
      </c>
      <c r="G58" s="73">
        <v>13939.75</v>
      </c>
      <c r="H58" s="74"/>
    </row>
    <row r="59" spans="1:8" ht="18" customHeight="1">
      <c r="A59" s="97"/>
      <c r="B59" s="69"/>
      <c r="C59" s="69" t="s">
        <v>115</v>
      </c>
      <c r="D59" s="70" t="s">
        <v>116</v>
      </c>
      <c r="E59" s="71">
        <f>(G59/F59)*100</f>
        <v>139.595</v>
      </c>
      <c r="F59" s="72">
        <v>20000</v>
      </c>
      <c r="G59" s="73">
        <v>27919</v>
      </c>
      <c r="H59" s="74"/>
    </row>
    <row r="60" spans="1:8" ht="18" customHeight="1">
      <c r="A60" s="69"/>
      <c r="B60" s="69"/>
      <c r="C60" s="69" t="s">
        <v>104</v>
      </c>
      <c r="D60" s="70" t="s">
        <v>105</v>
      </c>
      <c r="E60" s="71">
        <f>(G60/F60)*100</f>
        <v>89.81103863636363</v>
      </c>
      <c r="F60" s="72">
        <v>440000</v>
      </c>
      <c r="G60" s="73">
        <v>395168.57</v>
      </c>
      <c r="H60" s="74"/>
    </row>
    <row r="61" spans="1:8" ht="18" customHeight="1">
      <c r="A61" s="69"/>
      <c r="B61" s="69"/>
      <c r="C61" s="69" t="s">
        <v>57</v>
      </c>
      <c r="D61" s="70" t="s">
        <v>58</v>
      </c>
      <c r="E61" s="71">
        <f>(G61/F61)*100</f>
        <v>128.74366972477065</v>
      </c>
      <c r="F61" s="72">
        <v>10900</v>
      </c>
      <c r="G61" s="73">
        <v>14033.06</v>
      </c>
      <c r="H61" s="74"/>
    </row>
    <row r="62" spans="1:8" ht="18" customHeight="1">
      <c r="A62" s="69"/>
      <c r="B62" s="69"/>
      <c r="C62" s="69" t="s">
        <v>93</v>
      </c>
      <c r="D62" s="70" t="s">
        <v>107</v>
      </c>
      <c r="E62" s="71">
        <f>(G62/F62)*100</f>
        <v>70.588</v>
      </c>
      <c r="F62" s="72">
        <v>25000</v>
      </c>
      <c r="G62" s="73">
        <v>17647</v>
      </c>
      <c r="H62" s="74"/>
    </row>
    <row r="63" spans="1:8" ht="18" customHeight="1">
      <c r="A63" s="64"/>
      <c r="B63" s="64">
        <v>75618</v>
      </c>
      <c r="C63" s="64"/>
      <c r="D63" s="65" t="s">
        <v>117</v>
      </c>
      <c r="E63" s="66">
        <f>(G63/F63)*100</f>
        <v>100.73509035889343</v>
      </c>
      <c r="F63" s="67">
        <f>SUM(F64:F70)</f>
        <v>531049</v>
      </c>
      <c r="G63" s="68">
        <f>SUM(G64:G70)</f>
        <v>534952.69</v>
      </c>
      <c r="H63" s="68"/>
    </row>
    <row r="64" spans="1:8" ht="18" customHeight="1">
      <c r="A64" s="69"/>
      <c r="B64" s="69"/>
      <c r="C64" s="69" t="s">
        <v>118</v>
      </c>
      <c r="D64" s="70" t="s">
        <v>119</v>
      </c>
      <c r="E64" s="71">
        <f>(G64/F64)*100</f>
        <v>100.56127777777778</v>
      </c>
      <c r="F64" s="72">
        <v>90000</v>
      </c>
      <c r="G64" s="73">
        <v>90505.15</v>
      </c>
      <c r="H64" s="74"/>
    </row>
    <row r="65" spans="1:8" ht="18" customHeight="1">
      <c r="A65" s="69"/>
      <c r="B65" s="69"/>
      <c r="C65" s="69" t="s">
        <v>120</v>
      </c>
      <c r="D65" s="70" t="s">
        <v>121</v>
      </c>
      <c r="E65" s="71">
        <v>0</v>
      </c>
      <c r="F65" s="72">
        <v>0</v>
      </c>
      <c r="G65" s="73">
        <v>174.6</v>
      </c>
      <c r="H65" s="74"/>
    </row>
    <row r="66" spans="1:8" ht="18" customHeight="1">
      <c r="A66" s="69"/>
      <c r="B66" s="69"/>
      <c r="C66" s="69" t="s">
        <v>122</v>
      </c>
      <c r="D66" s="70" t="s">
        <v>123</v>
      </c>
      <c r="E66" s="71">
        <f>(G66/F66)*100</f>
        <v>99.82310148882259</v>
      </c>
      <c r="F66" s="72">
        <v>333485</v>
      </c>
      <c r="G66" s="73">
        <v>332895.07</v>
      </c>
      <c r="H66" s="74"/>
    </row>
    <row r="67" spans="1:8" ht="18" customHeight="1">
      <c r="A67" s="69"/>
      <c r="B67" s="69"/>
      <c r="C67" s="69" t="s">
        <v>124</v>
      </c>
      <c r="D67" s="70" t="s">
        <v>125</v>
      </c>
      <c r="E67" s="71">
        <f>(G67/F67)*100</f>
        <v>111.65208435307554</v>
      </c>
      <c r="F67" s="72">
        <v>98064</v>
      </c>
      <c r="G67" s="73">
        <v>109490.5</v>
      </c>
      <c r="H67" s="74"/>
    </row>
    <row r="68" spans="1:8" ht="18" customHeight="1">
      <c r="A68" s="69"/>
      <c r="B68" s="69"/>
      <c r="C68" s="69" t="s">
        <v>126</v>
      </c>
      <c r="D68" s="70" t="s">
        <v>127</v>
      </c>
      <c r="E68" s="71">
        <f>(G68/F68)*100</f>
        <v>0</v>
      </c>
      <c r="F68" s="72">
        <v>8000</v>
      </c>
      <c r="G68" s="73">
        <v>0</v>
      </c>
      <c r="H68" s="74"/>
    </row>
    <row r="69" spans="1:8" ht="18" customHeight="1">
      <c r="A69" s="69"/>
      <c r="B69" s="69"/>
      <c r="C69" s="69" t="s">
        <v>57</v>
      </c>
      <c r="D69" s="70" t="s">
        <v>128</v>
      </c>
      <c r="E69" s="71">
        <f>(G69/F69)*100</f>
        <v>64.17333333333333</v>
      </c>
      <c r="F69" s="72">
        <v>1500</v>
      </c>
      <c r="G69" s="73">
        <v>962.6</v>
      </c>
      <c r="H69" s="74"/>
    </row>
    <row r="70" spans="1:16" ht="18" customHeight="1">
      <c r="A70" s="69"/>
      <c r="B70" s="69"/>
      <c r="C70" s="69" t="s">
        <v>47</v>
      </c>
      <c r="D70" s="70" t="s">
        <v>48</v>
      </c>
      <c r="E70" s="71"/>
      <c r="F70" s="72">
        <v>0</v>
      </c>
      <c r="G70" s="73">
        <v>924.77</v>
      </c>
      <c r="H70" s="74"/>
      <c r="P70" s="84"/>
    </row>
    <row r="71" spans="1:8" s="84" customFormat="1" ht="18" customHeight="1">
      <c r="A71" s="64"/>
      <c r="B71" s="64">
        <v>75619</v>
      </c>
      <c r="C71" s="64"/>
      <c r="D71" s="65" t="s">
        <v>68</v>
      </c>
      <c r="E71" s="66">
        <f>(G71/F71)*100</f>
        <v>196.32</v>
      </c>
      <c r="F71" s="67">
        <f>SUM(F72)</f>
        <v>750</v>
      </c>
      <c r="G71" s="68">
        <f>SUM(G72)</f>
        <v>1472.4</v>
      </c>
      <c r="H71" s="98"/>
    </row>
    <row r="72" spans="1:8" ht="18" customHeight="1">
      <c r="A72" s="69"/>
      <c r="B72" s="69"/>
      <c r="C72" s="69" t="s">
        <v>71</v>
      </c>
      <c r="D72" s="70" t="s">
        <v>129</v>
      </c>
      <c r="E72" s="71">
        <f>(G72/F72)*100</f>
        <v>196.32</v>
      </c>
      <c r="F72" s="72">
        <v>750</v>
      </c>
      <c r="G72" s="73">
        <v>1472.4</v>
      </c>
      <c r="H72" s="74"/>
    </row>
    <row r="73" spans="1:8" ht="18" customHeight="1">
      <c r="A73" s="64"/>
      <c r="B73" s="64">
        <v>75621</v>
      </c>
      <c r="C73" s="64"/>
      <c r="D73" s="65" t="s">
        <v>130</v>
      </c>
      <c r="E73" s="66">
        <f>(G73/F73)*100</f>
        <v>107.30392338338089</v>
      </c>
      <c r="F73" s="67">
        <f>SUM(F74,F75)</f>
        <v>7028449</v>
      </c>
      <c r="G73" s="68">
        <f>SUM(G74,G75)</f>
        <v>7541801.53</v>
      </c>
      <c r="H73" s="68"/>
    </row>
    <row r="74" spans="1:8" ht="18" customHeight="1">
      <c r="A74" s="69"/>
      <c r="B74" s="69"/>
      <c r="C74" s="69" t="s">
        <v>131</v>
      </c>
      <c r="D74" s="70" t="s">
        <v>132</v>
      </c>
      <c r="E74" s="71">
        <f>(G74/F74)*100</f>
        <v>106.64429915923131</v>
      </c>
      <c r="F74" s="72">
        <v>6768449</v>
      </c>
      <c r="G74" s="73">
        <v>7218165</v>
      </c>
      <c r="H74" s="74"/>
    </row>
    <row r="75" spans="1:8" ht="18" customHeight="1">
      <c r="A75" s="69"/>
      <c r="B75" s="69"/>
      <c r="C75" s="69" t="s">
        <v>133</v>
      </c>
      <c r="D75" s="70" t="s">
        <v>134</v>
      </c>
      <c r="E75" s="71">
        <f>(G75/F75)*100</f>
        <v>124.47558846153848</v>
      </c>
      <c r="F75" s="72">
        <v>260000</v>
      </c>
      <c r="G75" s="73">
        <v>323636.53</v>
      </c>
      <c r="H75" s="74"/>
    </row>
    <row r="76" spans="1:8" ht="18" customHeight="1">
      <c r="A76" s="64"/>
      <c r="B76" s="64">
        <v>75624</v>
      </c>
      <c r="C76" s="64"/>
      <c r="D76" s="65" t="s">
        <v>135</v>
      </c>
      <c r="E76" s="66">
        <f>(G76/F76)*100</f>
        <v>105.84444444444443</v>
      </c>
      <c r="F76" s="67">
        <v>270</v>
      </c>
      <c r="G76" s="68">
        <v>285.78</v>
      </c>
      <c r="H76" s="74"/>
    </row>
    <row r="77" spans="1:8" ht="18" customHeight="1">
      <c r="A77" s="69"/>
      <c r="B77" s="69"/>
      <c r="C77" s="69" t="s">
        <v>136</v>
      </c>
      <c r="D77" s="70" t="s">
        <v>137</v>
      </c>
      <c r="E77" s="71">
        <f>(G77/F77)*100</f>
        <v>105.84444444444443</v>
      </c>
      <c r="F77" s="72">
        <v>270</v>
      </c>
      <c r="G77" s="73">
        <v>285.78</v>
      </c>
      <c r="H77" s="74"/>
    </row>
    <row r="78" spans="1:8" ht="18" customHeight="1">
      <c r="A78" s="59">
        <v>758</v>
      </c>
      <c r="B78" s="59"/>
      <c r="C78" s="59"/>
      <c r="D78" s="60" t="s">
        <v>138</v>
      </c>
      <c r="E78" s="61">
        <f>(G78/F78)*100</f>
        <v>101.27133108081614</v>
      </c>
      <c r="F78" s="62">
        <f>SUM(F79,F81,F83,F85)</f>
        <v>11603315</v>
      </c>
      <c r="G78" s="62">
        <f>SUM(G79,G81,G83,G85)</f>
        <v>11750831.55</v>
      </c>
      <c r="H78" s="63"/>
    </row>
    <row r="79" spans="1:8" ht="18" customHeight="1">
      <c r="A79" s="64"/>
      <c r="B79" s="64">
        <v>75801</v>
      </c>
      <c r="C79" s="64"/>
      <c r="D79" s="65" t="s">
        <v>139</v>
      </c>
      <c r="E79" s="66">
        <f>(G79/F79)*100</f>
        <v>100</v>
      </c>
      <c r="F79" s="67">
        <f>SUM(F80)</f>
        <v>9525214</v>
      </c>
      <c r="G79" s="67">
        <f>SUM(G80)</f>
        <v>9525214</v>
      </c>
      <c r="H79" s="68"/>
    </row>
    <row r="80" spans="1:8" ht="18" customHeight="1">
      <c r="A80" s="64"/>
      <c r="B80" s="69"/>
      <c r="C80" s="69">
        <v>2920</v>
      </c>
      <c r="D80" s="70" t="s">
        <v>140</v>
      </c>
      <c r="E80" s="71">
        <f>(G80/F80)*100</f>
        <v>100</v>
      </c>
      <c r="F80" s="72">
        <v>9525214</v>
      </c>
      <c r="G80" s="73">
        <v>9525214</v>
      </c>
      <c r="H80" s="74"/>
    </row>
    <row r="81" spans="1:8" ht="18" customHeight="1">
      <c r="A81" s="64"/>
      <c r="B81" s="64">
        <v>75807</v>
      </c>
      <c r="C81" s="64"/>
      <c r="D81" s="65" t="s">
        <v>141</v>
      </c>
      <c r="E81" s="66">
        <f>(G81/F81)*100</f>
        <v>100</v>
      </c>
      <c r="F81" s="67">
        <f>F82</f>
        <v>1692416</v>
      </c>
      <c r="G81" s="67">
        <f>G82</f>
        <v>1692416</v>
      </c>
      <c r="H81" s="68"/>
    </row>
    <row r="82" spans="1:8" ht="18" customHeight="1">
      <c r="A82" s="64"/>
      <c r="B82" s="69"/>
      <c r="C82" s="69">
        <v>2920</v>
      </c>
      <c r="D82" s="70" t="s">
        <v>140</v>
      </c>
      <c r="E82" s="71">
        <f>(G82/F82)*100</f>
        <v>100</v>
      </c>
      <c r="F82" s="72">
        <v>1692416</v>
      </c>
      <c r="G82" s="73">
        <v>1692416</v>
      </c>
      <c r="H82" s="74"/>
    </row>
    <row r="83" spans="1:8" ht="18" customHeight="1">
      <c r="A83" s="64"/>
      <c r="B83" s="64" t="s">
        <v>142</v>
      </c>
      <c r="C83" s="69"/>
      <c r="D83" s="65" t="s">
        <v>143</v>
      </c>
      <c r="E83" s="71"/>
      <c r="F83" s="68">
        <f>F84</f>
        <v>0</v>
      </c>
      <c r="G83" s="68">
        <f>G84</f>
        <v>147516.55</v>
      </c>
      <c r="H83" s="74"/>
    </row>
    <row r="84" spans="1:8" ht="18" customHeight="1">
      <c r="A84" s="64"/>
      <c r="B84" s="69"/>
      <c r="C84" s="69" t="s">
        <v>71</v>
      </c>
      <c r="D84" s="99" t="s">
        <v>144</v>
      </c>
      <c r="E84" s="71"/>
      <c r="F84" s="72">
        <v>0</v>
      </c>
      <c r="G84" s="73">
        <v>147516.55</v>
      </c>
      <c r="H84" s="74"/>
    </row>
    <row r="85" spans="1:14" ht="18" customHeight="1">
      <c r="A85" s="64"/>
      <c r="B85" s="64">
        <v>75831</v>
      </c>
      <c r="C85" s="64"/>
      <c r="D85" s="65" t="s">
        <v>145</v>
      </c>
      <c r="E85" s="66">
        <f>(G85/F85)*100</f>
        <v>100</v>
      </c>
      <c r="F85" s="67">
        <f>F86</f>
        <v>385685</v>
      </c>
      <c r="G85" s="67">
        <f>G86</f>
        <v>385685</v>
      </c>
      <c r="H85" s="68"/>
      <c r="N85" s="84"/>
    </row>
    <row r="86" spans="1:8" ht="18" customHeight="1">
      <c r="A86" s="64"/>
      <c r="B86" s="69"/>
      <c r="C86" s="69">
        <v>2920</v>
      </c>
      <c r="D86" s="70" t="s">
        <v>140</v>
      </c>
      <c r="E86" s="71">
        <f>(G86/F86)*100</f>
        <v>100</v>
      </c>
      <c r="F86" s="72">
        <v>385685</v>
      </c>
      <c r="G86" s="73">
        <v>385685</v>
      </c>
      <c r="H86" s="74"/>
    </row>
    <row r="87" spans="1:8" ht="18" customHeight="1">
      <c r="A87" s="59">
        <v>801</v>
      </c>
      <c r="B87" s="59"/>
      <c r="C87" s="59"/>
      <c r="D87" s="60" t="s">
        <v>146</v>
      </c>
      <c r="E87" s="61">
        <f>(G87/F87)*100</f>
        <v>88.08505256405796</v>
      </c>
      <c r="F87" s="62">
        <f>SUM(F88,F94,F98,F100)</f>
        <v>661003</v>
      </c>
      <c r="G87" s="62">
        <f>SUM(G88,G94,G98,G100)</f>
        <v>582244.8400000001</v>
      </c>
      <c r="H87" s="62">
        <f>SUM(H88,H94,H98,H100)</f>
        <v>8000</v>
      </c>
    </row>
    <row r="88" spans="1:8" ht="18" customHeight="1">
      <c r="A88" s="64"/>
      <c r="B88" s="64">
        <v>80101</v>
      </c>
      <c r="C88" s="64"/>
      <c r="D88" s="65" t="s">
        <v>147</v>
      </c>
      <c r="E88" s="66">
        <f>(G88/F88)*100</f>
        <v>165.04728978886286</v>
      </c>
      <c r="F88" s="67">
        <f>SUM(F89,F90,F91,F92)</f>
        <v>56693</v>
      </c>
      <c r="G88" s="68">
        <f>SUM(G89,G91,G92,G93)</f>
        <v>93570.26000000001</v>
      </c>
      <c r="H88" s="68"/>
    </row>
    <row r="89" spans="1:8" ht="29.25" customHeight="1">
      <c r="A89" s="97"/>
      <c r="B89" s="69"/>
      <c r="C89" s="69" t="s">
        <v>43</v>
      </c>
      <c r="D89" s="70" t="s">
        <v>148</v>
      </c>
      <c r="E89" s="71">
        <f>(G89/F89)*100</f>
        <v>147.22544181534437</v>
      </c>
      <c r="F89" s="72">
        <v>23709</v>
      </c>
      <c r="G89" s="73">
        <v>34905.68</v>
      </c>
      <c r="H89" s="73"/>
    </row>
    <row r="90" spans="1:8" ht="18" customHeight="1">
      <c r="A90" s="69"/>
      <c r="B90" s="69"/>
      <c r="C90" s="69" t="s">
        <v>81</v>
      </c>
      <c r="D90" s="70" t="s">
        <v>82</v>
      </c>
      <c r="E90" s="71">
        <f>(G90/F90)*100</f>
        <v>0</v>
      </c>
      <c r="F90" s="72">
        <v>20</v>
      </c>
      <c r="G90" s="73">
        <v>0</v>
      </c>
      <c r="H90" s="73"/>
    </row>
    <row r="91" spans="1:15" ht="18" customHeight="1">
      <c r="A91" s="69"/>
      <c r="B91" s="69"/>
      <c r="C91" s="69" t="s">
        <v>149</v>
      </c>
      <c r="D91" s="70" t="s">
        <v>150</v>
      </c>
      <c r="E91" s="71">
        <f>(G91/F91)*100</f>
        <v>82.61033333333333</v>
      </c>
      <c r="F91" s="72">
        <v>3000</v>
      </c>
      <c r="G91" s="73">
        <v>2478.31</v>
      </c>
      <c r="H91" s="73"/>
      <c r="O91" s="84"/>
    </row>
    <row r="92" spans="1:15" ht="18" customHeight="1">
      <c r="A92" s="69"/>
      <c r="B92" s="69"/>
      <c r="C92" s="69" t="s">
        <v>151</v>
      </c>
      <c r="D92" s="70" t="s">
        <v>152</v>
      </c>
      <c r="E92" s="71">
        <f>(G92/F92)*100</f>
        <v>100</v>
      </c>
      <c r="F92" s="72">
        <v>29964</v>
      </c>
      <c r="G92" s="73">
        <v>29964</v>
      </c>
      <c r="H92" s="73"/>
      <c r="O92" s="84"/>
    </row>
    <row r="93" spans="1:15" ht="18" customHeight="1">
      <c r="A93" s="69"/>
      <c r="B93" s="69"/>
      <c r="C93" s="69" t="s">
        <v>153</v>
      </c>
      <c r="D93" s="70" t="s">
        <v>87</v>
      </c>
      <c r="E93" s="71">
        <v>0</v>
      </c>
      <c r="F93" s="72">
        <v>0</v>
      </c>
      <c r="G93" s="73">
        <v>26222.27</v>
      </c>
      <c r="H93" s="73"/>
      <c r="O93" s="84"/>
    </row>
    <row r="94" spans="1:8" ht="18" customHeight="1">
      <c r="A94" s="64"/>
      <c r="B94" s="64">
        <v>80110</v>
      </c>
      <c r="C94" s="64"/>
      <c r="D94" s="65" t="s">
        <v>154</v>
      </c>
      <c r="E94" s="66">
        <f>(G94/F94)*100</f>
        <v>56.031679454390456</v>
      </c>
      <c r="F94" s="67">
        <f>SUM(F95,F96,F97)</f>
        <v>58650</v>
      </c>
      <c r="G94" s="68">
        <f>SUM(G95,G96,G97)</f>
        <v>32862.58</v>
      </c>
      <c r="H94" s="68"/>
    </row>
    <row r="95" spans="1:8" ht="29.25" customHeight="1">
      <c r="A95" s="69"/>
      <c r="B95" s="69"/>
      <c r="C95" s="69" t="s">
        <v>43</v>
      </c>
      <c r="D95" s="70" t="s">
        <v>155</v>
      </c>
      <c r="E95" s="71">
        <f>(G95/F95)*100</f>
        <v>71.14492753623189</v>
      </c>
      <c r="F95" s="72">
        <v>41400</v>
      </c>
      <c r="G95" s="73">
        <v>29454</v>
      </c>
      <c r="H95" s="73"/>
    </row>
    <row r="96" spans="1:8" ht="18" customHeight="1">
      <c r="A96" s="69"/>
      <c r="B96" s="69"/>
      <c r="C96" s="69" t="s">
        <v>81</v>
      </c>
      <c r="D96" s="70" t="s">
        <v>82</v>
      </c>
      <c r="E96" s="71">
        <f>(G96/F96)*100</f>
        <v>39.800000000000004</v>
      </c>
      <c r="F96" s="72">
        <v>3800</v>
      </c>
      <c r="G96" s="73">
        <v>1512.4</v>
      </c>
      <c r="H96" s="73"/>
    </row>
    <row r="97" spans="1:8" ht="18" customHeight="1">
      <c r="A97" s="69"/>
      <c r="B97" s="69"/>
      <c r="C97" s="69" t="s">
        <v>149</v>
      </c>
      <c r="D97" s="70" t="s">
        <v>150</v>
      </c>
      <c r="E97" s="71">
        <f>(G97/F97)*100</f>
        <v>14.097992565055762</v>
      </c>
      <c r="F97" s="72">
        <v>13450</v>
      </c>
      <c r="G97" s="73">
        <v>1896.18</v>
      </c>
      <c r="H97" s="74"/>
    </row>
    <row r="98" spans="1:8" ht="18" customHeight="1">
      <c r="A98" s="64"/>
      <c r="B98" s="64">
        <v>80148</v>
      </c>
      <c r="C98" s="64"/>
      <c r="D98" s="65" t="s">
        <v>156</v>
      </c>
      <c r="E98" s="71">
        <f>(G98/F98)*100</f>
        <v>83.29461866047232</v>
      </c>
      <c r="F98" s="67">
        <f>F99</f>
        <v>537264</v>
      </c>
      <c r="G98" s="67">
        <f>G99</f>
        <v>447512</v>
      </c>
      <c r="H98" s="68"/>
    </row>
    <row r="99" spans="1:8" ht="19.5" customHeight="1">
      <c r="A99" s="69"/>
      <c r="B99" s="86" t="s">
        <v>85</v>
      </c>
      <c r="C99" s="69" t="s">
        <v>81</v>
      </c>
      <c r="D99" s="70" t="s">
        <v>82</v>
      </c>
      <c r="E99" s="71">
        <f>(G99/F99)*100</f>
        <v>83.29461866047232</v>
      </c>
      <c r="F99" s="72">
        <v>537264</v>
      </c>
      <c r="G99" s="73">
        <v>447512</v>
      </c>
      <c r="H99" s="74"/>
    </row>
    <row r="100" spans="1:8" ht="19.5" customHeight="1">
      <c r="A100" s="69"/>
      <c r="B100" s="100" t="s">
        <v>157</v>
      </c>
      <c r="C100" s="69"/>
      <c r="D100" s="65" t="s">
        <v>42</v>
      </c>
      <c r="E100" s="66">
        <f>(G100/F100)*100</f>
        <v>98.85659838018104</v>
      </c>
      <c r="F100" s="67">
        <f>SUM(F101,F102)</f>
        <v>8396</v>
      </c>
      <c r="G100" s="68">
        <f>SUM(G101,G102)</f>
        <v>8300</v>
      </c>
      <c r="H100" s="68">
        <f>SUM(H101,H102)</f>
        <v>8000</v>
      </c>
    </row>
    <row r="101" spans="1:8" ht="19.5" customHeight="1">
      <c r="A101" s="69"/>
      <c r="B101" s="100"/>
      <c r="C101" s="69" t="s">
        <v>151</v>
      </c>
      <c r="D101" s="70" t="s">
        <v>152</v>
      </c>
      <c r="E101" s="71">
        <f>(G101/F101)*100</f>
        <v>75.75757575757575</v>
      </c>
      <c r="F101" s="72">
        <v>396</v>
      </c>
      <c r="G101" s="73">
        <v>300</v>
      </c>
      <c r="H101" s="74"/>
    </row>
    <row r="102" spans="1:8" ht="29.25" customHeight="1">
      <c r="A102" s="69"/>
      <c r="B102" s="100"/>
      <c r="C102" s="69" t="s">
        <v>158</v>
      </c>
      <c r="D102" s="70" t="s">
        <v>159</v>
      </c>
      <c r="E102" s="71">
        <f>(G102/F102)*100</f>
        <v>100</v>
      </c>
      <c r="F102" s="72">
        <v>8000</v>
      </c>
      <c r="G102" s="73">
        <f>H102</f>
        <v>8000</v>
      </c>
      <c r="H102" s="73">
        <v>8000</v>
      </c>
    </row>
    <row r="103" spans="1:8" ht="19.5" customHeight="1">
      <c r="A103" s="59" t="s">
        <v>18</v>
      </c>
      <c r="B103" s="101"/>
      <c r="C103" s="59"/>
      <c r="D103" s="60" t="s">
        <v>19</v>
      </c>
      <c r="E103" s="63">
        <f>SUM(E104)</f>
        <v>0</v>
      </c>
      <c r="F103" s="63">
        <f>SUM(F104)</f>
        <v>0</v>
      </c>
      <c r="G103" s="63">
        <f>SUM(G104)</f>
        <v>331.35</v>
      </c>
      <c r="H103" s="102"/>
    </row>
    <row r="104" spans="1:8" ht="19.5" customHeight="1">
      <c r="A104" s="78"/>
      <c r="B104" s="103" t="s">
        <v>160</v>
      </c>
      <c r="C104" s="78"/>
      <c r="D104" s="79" t="s">
        <v>161</v>
      </c>
      <c r="E104" s="81">
        <f>SUM(E105,E106)</f>
        <v>0</v>
      </c>
      <c r="F104" s="81">
        <f>SUM(F105,F106)</f>
        <v>0</v>
      </c>
      <c r="G104" s="81">
        <f>SUM(G105,G106)</f>
        <v>331.35</v>
      </c>
      <c r="H104" s="82"/>
    </row>
    <row r="105" spans="1:8" ht="19.5" customHeight="1">
      <c r="A105" s="78"/>
      <c r="B105" s="104"/>
      <c r="C105" s="78" t="s">
        <v>47</v>
      </c>
      <c r="D105" s="83" t="s">
        <v>48</v>
      </c>
      <c r="E105" s="71">
        <v>0</v>
      </c>
      <c r="F105" s="80">
        <v>0</v>
      </c>
      <c r="G105" s="81">
        <v>1.35</v>
      </c>
      <c r="H105" s="82"/>
    </row>
    <row r="106" spans="1:8" ht="19.5" customHeight="1">
      <c r="A106" s="78"/>
      <c r="B106" s="104"/>
      <c r="C106" s="78" t="s">
        <v>71</v>
      </c>
      <c r="D106" s="83" t="s">
        <v>72</v>
      </c>
      <c r="E106" s="71">
        <v>0</v>
      </c>
      <c r="F106" s="80">
        <v>0</v>
      </c>
      <c r="G106" s="81">
        <v>330</v>
      </c>
      <c r="H106" s="82"/>
    </row>
    <row r="107" spans="1:8" ht="18" customHeight="1">
      <c r="A107" s="59">
        <v>852</v>
      </c>
      <c r="B107" s="59"/>
      <c r="C107" s="59"/>
      <c r="D107" s="60" t="s">
        <v>162</v>
      </c>
      <c r="E107" s="61">
        <f>(G107/F107)*100</f>
        <v>102.24701567579231</v>
      </c>
      <c r="F107" s="62">
        <f>SUM(F108,F112,F115,F120,F123,F110)</f>
        <v>1367395</v>
      </c>
      <c r="G107" s="63">
        <f>SUM(G108,G110,G112,G115,G120,G123)</f>
        <v>1398120.58</v>
      </c>
      <c r="H107" s="63"/>
    </row>
    <row r="108" spans="1:8" ht="32.25" customHeight="1">
      <c r="A108" s="64"/>
      <c r="B108" s="64">
        <v>85212</v>
      </c>
      <c r="C108" s="64"/>
      <c r="D108" s="65" t="s">
        <v>163</v>
      </c>
      <c r="E108" s="66">
        <f>(G108/F108)*100</f>
        <v>118.50320408163266</v>
      </c>
      <c r="F108" s="67">
        <f>SUM(F109)</f>
        <v>49000</v>
      </c>
      <c r="G108" s="68">
        <f>SUM(G109)</f>
        <v>58066.57</v>
      </c>
      <c r="H108" s="68"/>
    </row>
    <row r="109" spans="1:8" ht="32.25" customHeight="1">
      <c r="A109" s="64"/>
      <c r="B109" s="69"/>
      <c r="C109" s="69">
        <v>2360</v>
      </c>
      <c r="D109" s="70" t="s">
        <v>164</v>
      </c>
      <c r="E109" s="71">
        <f>(G109/F109)*100</f>
        <v>118.50320408163266</v>
      </c>
      <c r="F109" s="72">
        <v>49000</v>
      </c>
      <c r="G109" s="73">
        <v>58066.57</v>
      </c>
      <c r="H109" s="74"/>
    </row>
    <row r="110" spans="1:8" ht="29.25" customHeight="1">
      <c r="A110" s="64"/>
      <c r="B110" s="64" t="s">
        <v>165</v>
      </c>
      <c r="C110" s="69"/>
      <c r="D110" s="65" t="s">
        <v>166</v>
      </c>
      <c r="E110" s="66">
        <f>(G110/F110)*100</f>
        <v>100</v>
      </c>
      <c r="F110" s="67">
        <f>SUM(F111)</f>
        <v>19398</v>
      </c>
      <c r="G110" s="68">
        <f>SUM(G111)</f>
        <v>19398</v>
      </c>
      <c r="H110" s="72"/>
    </row>
    <row r="111" spans="1:8" ht="19.5" customHeight="1">
      <c r="A111" s="64"/>
      <c r="B111" s="64"/>
      <c r="C111" s="69" t="s">
        <v>151</v>
      </c>
      <c r="D111" s="70" t="s">
        <v>152</v>
      </c>
      <c r="E111" s="71">
        <f>(G111/F111)*100</f>
        <v>100</v>
      </c>
      <c r="F111" s="72">
        <v>19398</v>
      </c>
      <c r="G111" s="73">
        <v>19398</v>
      </c>
      <c r="H111" s="72"/>
    </row>
    <row r="112" spans="1:8" ht="18" customHeight="1">
      <c r="A112" s="64"/>
      <c r="B112" s="64">
        <v>85214</v>
      </c>
      <c r="C112" s="64"/>
      <c r="D112" s="65" t="s">
        <v>167</v>
      </c>
      <c r="E112" s="66">
        <f>(G112/F112)*100</f>
        <v>100.63403748472186</v>
      </c>
      <c r="F112" s="67">
        <f>SUM(F114)</f>
        <v>577622</v>
      </c>
      <c r="G112" s="68">
        <f>SUM(G113,G114)</f>
        <v>581284.3400000001</v>
      </c>
      <c r="H112" s="68"/>
    </row>
    <row r="113" spans="1:8" ht="18" customHeight="1">
      <c r="A113" s="64"/>
      <c r="B113" s="64"/>
      <c r="C113" s="69" t="s">
        <v>71</v>
      </c>
      <c r="D113" s="70" t="s">
        <v>72</v>
      </c>
      <c r="E113" s="66">
        <v>0</v>
      </c>
      <c r="F113" s="72">
        <v>0</v>
      </c>
      <c r="G113" s="73">
        <v>3772.54</v>
      </c>
      <c r="H113" s="68"/>
    </row>
    <row r="114" spans="1:14" ht="18" customHeight="1">
      <c r="A114" s="64"/>
      <c r="B114" s="69"/>
      <c r="C114" s="69">
        <v>2030</v>
      </c>
      <c r="D114" s="70" t="s">
        <v>152</v>
      </c>
      <c r="E114" s="71">
        <f>(G114/F114)*100</f>
        <v>99.98092177929512</v>
      </c>
      <c r="F114" s="72">
        <v>577622</v>
      </c>
      <c r="G114" s="73">
        <v>577511.8</v>
      </c>
      <c r="H114" s="74"/>
      <c r="N114" s="84"/>
    </row>
    <row r="115" spans="1:8" ht="18" customHeight="1">
      <c r="A115" s="64" t="s">
        <v>20</v>
      </c>
      <c r="B115" s="64">
        <v>85219</v>
      </c>
      <c r="C115" s="64"/>
      <c r="D115" s="65" t="s">
        <v>168</v>
      </c>
      <c r="E115" s="66">
        <f>(G115/F115)*100</f>
        <v>101.63802177730945</v>
      </c>
      <c r="F115" s="67">
        <f>SUM(F116,F117,F118+F119)</f>
        <v>355875</v>
      </c>
      <c r="G115" s="68">
        <f>SUM(G116,G117,G118,G119)</f>
        <v>361704.31</v>
      </c>
      <c r="H115" s="68"/>
    </row>
    <row r="116" spans="1:8" ht="29.25" customHeight="1">
      <c r="A116" s="69"/>
      <c r="B116" s="69"/>
      <c r="C116" s="69" t="s">
        <v>43</v>
      </c>
      <c r="D116" s="70" t="s">
        <v>155</v>
      </c>
      <c r="E116" s="71">
        <f>(G116/F116)*100</f>
        <v>146.05263157894737</v>
      </c>
      <c r="F116" s="72">
        <v>19000</v>
      </c>
      <c r="G116" s="73">
        <v>27750</v>
      </c>
      <c r="H116" s="74"/>
    </row>
    <row r="117" spans="1:8" ht="18" customHeight="1">
      <c r="A117" s="69"/>
      <c r="B117" s="69"/>
      <c r="C117" s="69" t="s">
        <v>149</v>
      </c>
      <c r="D117" s="70" t="s">
        <v>150</v>
      </c>
      <c r="E117" s="71">
        <f>(G117/F117)*100</f>
        <v>86.90227777777778</v>
      </c>
      <c r="F117" s="72">
        <v>18000</v>
      </c>
      <c r="G117" s="73">
        <v>15642.41</v>
      </c>
      <c r="H117" s="74"/>
    </row>
    <row r="118" spans="1:8" ht="18" customHeight="1">
      <c r="A118" s="69"/>
      <c r="B118" s="69"/>
      <c r="C118" s="69" t="s">
        <v>71</v>
      </c>
      <c r="D118" s="70" t="s">
        <v>169</v>
      </c>
      <c r="E118" s="71">
        <f>(G118/F118)*100</f>
        <v>71.845</v>
      </c>
      <c r="F118" s="72">
        <v>2000</v>
      </c>
      <c r="G118" s="73">
        <v>1436.9</v>
      </c>
      <c r="H118" s="74"/>
    </row>
    <row r="119" spans="1:8" ht="18" customHeight="1">
      <c r="A119" s="69"/>
      <c r="B119" s="69"/>
      <c r="C119" s="69">
        <v>2030</v>
      </c>
      <c r="D119" s="70" t="s">
        <v>170</v>
      </c>
      <c r="E119" s="71">
        <f>(G119/F119)*100</f>
        <v>100</v>
      </c>
      <c r="F119" s="72">
        <v>316875</v>
      </c>
      <c r="G119" s="73">
        <v>316875</v>
      </c>
      <c r="H119" s="74"/>
    </row>
    <row r="120" spans="1:8" ht="19.5" customHeight="1">
      <c r="A120" s="64"/>
      <c r="B120" s="100" t="s">
        <v>171</v>
      </c>
      <c r="C120" s="64"/>
      <c r="D120" s="65" t="s">
        <v>172</v>
      </c>
      <c r="E120" s="66">
        <f>(G120/F120)*100</f>
        <v>147.71513725490198</v>
      </c>
      <c r="F120" s="67">
        <f>SUM(F121)</f>
        <v>25500</v>
      </c>
      <c r="G120" s="68">
        <f>SUM(G121,G122)</f>
        <v>37667.36</v>
      </c>
      <c r="H120" s="68"/>
    </row>
    <row r="121" spans="1:8" ht="18" customHeight="1">
      <c r="A121" s="69"/>
      <c r="B121" s="69"/>
      <c r="C121" s="69" t="s">
        <v>81</v>
      </c>
      <c r="D121" s="70" t="s">
        <v>173</v>
      </c>
      <c r="E121" s="71">
        <f>(G121/F121)*100</f>
        <v>144.0270980392157</v>
      </c>
      <c r="F121" s="72">
        <v>25500</v>
      </c>
      <c r="G121" s="73">
        <v>36726.91</v>
      </c>
      <c r="H121" s="72"/>
    </row>
    <row r="122" spans="1:8" ht="18" customHeight="1">
      <c r="A122" s="69"/>
      <c r="B122" s="69"/>
      <c r="C122" s="69" t="s">
        <v>71</v>
      </c>
      <c r="D122" s="70" t="s">
        <v>72</v>
      </c>
      <c r="E122" s="71">
        <v>0</v>
      </c>
      <c r="F122" s="72">
        <v>0</v>
      </c>
      <c r="G122" s="73">
        <v>940.45</v>
      </c>
      <c r="H122" s="72"/>
    </row>
    <row r="123" spans="1:8" ht="18" customHeight="1">
      <c r="A123" s="64"/>
      <c r="B123" s="64">
        <v>85295</v>
      </c>
      <c r="C123" s="64"/>
      <c r="D123" s="65" t="s">
        <v>42</v>
      </c>
      <c r="E123" s="66">
        <f>(G123/F123)*100</f>
        <v>100</v>
      </c>
      <c r="F123" s="67">
        <f>SUM(F124)</f>
        <v>340000</v>
      </c>
      <c r="G123" s="67">
        <f>SUM(G124)</f>
        <v>340000</v>
      </c>
      <c r="H123" s="68"/>
    </row>
    <row r="124" spans="1:8" ht="16.5" customHeight="1">
      <c r="A124" s="69"/>
      <c r="B124" s="69"/>
      <c r="C124" s="69">
        <v>2030</v>
      </c>
      <c r="D124" s="70" t="s">
        <v>152</v>
      </c>
      <c r="E124" s="71">
        <f>(G124/F124)*100</f>
        <v>100</v>
      </c>
      <c r="F124" s="72">
        <v>340000</v>
      </c>
      <c r="G124" s="73">
        <v>340000</v>
      </c>
      <c r="H124" s="72"/>
    </row>
    <row r="125" spans="1:8" ht="18" customHeight="1">
      <c r="A125" s="59" t="s">
        <v>21</v>
      </c>
      <c r="B125" s="59"/>
      <c r="C125" s="59"/>
      <c r="D125" s="105" t="s">
        <v>22</v>
      </c>
      <c r="E125" s="61">
        <f>(G125/F125)*100</f>
        <v>98.36145054092462</v>
      </c>
      <c r="F125" s="62">
        <f>SUM(F126)</f>
        <v>120578.356</v>
      </c>
      <c r="G125" s="62">
        <f>SUM(G126)</f>
        <v>118602.62000000001</v>
      </c>
      <c r="H125" s="62"/>
    </row>
    <row r="126" spans="1:8" ht="18" customHeight="1">
      <c r="A126" s="69"/>
      <c r="B126" s="64" t="s">
        <v>174</v>
      </c>
      <c r="C126" s="69"/>
      <c r="D126" s="65" t="s">
        <v>42</v>
      </c>
      <c r="E126" s="66">
        <f>(G126/F126)*100</f>
        <v>98.36145054092462</v>
      </c>
      <c r="F126" s="67">
        <f>SUM(F128,F129)</f>
        <v>120578.356</v>
      </c>
      <c r="G126" s="67">
        <f>SUM(G127,G128,G129,G130)</f>
        <v>118602.62000000001</v>
      </c>
      <c r="H126" s="72"/>
    </row>
    <row r="127" spans="1:8" ht="18" customHeight="1">
      <c r="A127" s="69"/>
      <c r="B127" s="64"/>
      <c r="C127" s="69" t="s">
        <v>47</v>
      </c>
      <c r="D127" s="70" t="s">
        <v>48</v>
      </c>
      <c r="E127" s="71">
        <v>0</v>
      </c>
      <c r="F127" s="72">
        <v>0</v>
      </c>
      <c r="G127" s="72">
        <v>15.69</v>
      </c>
      <c r="H127" s="72"/>
    </row>
    <row r="128" spans="1:8" ht="18" customHeight="1">
      <c r="A128" s="69"/>
      <c r="B128" s="69"/>
      <c r="C128" s="69" t="s">
        <v>175</v>
      </c>
      <c r="D128" s="70" t="s">
        <v>176</v>
      </c>
      <c r="E128" s="71">
        <f>(G128/F128)*100</f>
        <v>100</v>
      </c>
      <c r="F128" s="72">
        <v>113879.6</v>
      </c>
      <c r="G128" s="73">
        <f>113879.6</f>
        <v>113879.6</v>
      </c>
      <c r="H128" s="72"/>
    </row>
    <row r="129" spans="1:13" ht="18" customHeight="1">
      <c r="A129" s="69"/>
      <c r="B129" s="69"/>
      <c r="C129" s="69" t="s">
        <v>177</v>
      </c>
      <c r="D129" s="70" t="s">
        <v>176</v>
      </c>
      <c r="E129" s="71">
        <f>(G129/F129)*100</f>
        <v>100.00005971257946</v>
      </c>
      <c r="F129" s="72">
        <v>6698.756</v>
      </c>
      <c r="G129" s="73">
        <v>6698.76</v>
      </c>
      <c r="H129" s="72"/>
      <c r="M129" s="84"/>
    </row>
    <row r="130" spans="1:13" ht="34.5" customHeight="1">
      <c r="A130" s="69"/>
      <c r="B130" s="69"/>
      <c r="C130" s="69" t="s">
        <v>86</v>
      </c>
      <c r="D130" s="70" t="s">
        <v>87</v>
      </c>
      <c r="E130" s="71">
        <v>0</v>
      </c>
      <c r="F130" s="72">
        <v>0</v>
      </c>
      <c r="G130" s="73">
        <v>-1991.43</v>
      </c>
      <c r="H130" s="72"/>
      <c r="M130" s="84"/>
    </row>
    <row r="131" spans="1:8" ht="19.5" customHeight="1">
      <c r="A131" s="59" t="s">
        <v>23</v>
      </c>
      <c r="B131" s="59"/>
      <c r="C131" s="59"/>
      <c r="D131" s="60" t="s">
        <v>24</v>
      </c>
      <c r="E131" s="61">
        <f>(G131/F131)*100</f>
        <v>73.38591907482261</v>
      </c>
      <c r="F131" s="62">
        <f>F132</f>
        <v>215483</v>
      </c>
      <c r="G131" s="62">
        <f>SUM(G132)</f>
        <v>158134.18</v>
      </c>
      <c r="H131" s="62"/>
    </row>
    <row r="132" spans="1:8" ht="19.5" customHeight="1">
      <c r="A132" s="69"/>
      <c r="B132" s="64" t="s">
        <v>178</v>
      </c>
      <c r="C132" s="69"/>
      <c r="D132" s="65" t="s">
        <v>179</v>
      </c>
      <c r="E132" s="66">
        <f>(G132/F132)*100</f>
        <v>73.38591907482261</v>
      </c>
      <c r="F132" s="106">
        <f>F133</f>
        <v>215483</v>
      </c>
      <c r="G132" s="106">
        <f>G133</f>
        <v>158134.18</v>
      </c>
      <c r="H132" s="72"/>
    </row>
    <row r="133" spans="1:8" ht="19.5" customHeight="1">
      <c r="A133" s="69"/>
      <c r="B133" s="69"/>
      <c r="C133" s="69" t="s">
        <v>151</v>
      </c>
      <c r="D133" s="70" t="s">
        <v>152</v>
      </c>
      <c r="E133" s="71">
        <f>(G133/F133)*100</f>
        <v>73.38591907482261</v>
      </c>
      <c r="F133" s="80">
        <v>215483</v>
      </c>
      <c r="G133" s="81">
        <v>158134.18</v>
      </c>
      <c r="H133" s="72"/>
    </row>
    <row r="134" spans="1:8" ht="18" customHeight="1">
      <c r="A134" s="59">
        <v>900</v>
      </c>
      <c r="B134" s="59"/>
      <c r="C134" s="59"/>
      <c r="D134" s="60" t="s">
        <v>180</v>
      </c>
      <c r="E134" s="61">
        <f>(G134/F134)*100</f>
        <v>108.84325982093281</v>
      </c>
      <c r="F134" s="62">
        <f>SUM(F141,F143,F139)</f>
        <v>461056</v>
      </c>
      <c r="G134" s="63">
        <f>SUM(G135,G137,G139,G141,G143)</f>
        <v>501828.38</v>
      </c>
      <c r="H134" s="63"/>
    </row>
    <row r="135" spans="1:8" ht="18" customHeight="1">
      <c r="A135" s="107"/>
      <c r="B135" s="77" t="s">
        <v>181</v>
      </c>
      <c r="C135" s="107"/>
      <c r="D135" s="108" t="s">
        <v>182</v>
      </c>
      <c r="E135" s="66">
        <v>0</v>
      </c>
      <c r="F135" s="106">
        <f>F136</f>
        <v>0</v>
      </c>
      <c r="G135" s="106">
        <f>G136</f>
        <v>600</v>
      </c>
      <c r="H135" s="109"/>
    </row>
    <row r="136" spans="1:8" ht="18" customHeight="1">
      <c r="A136" s="78"/>
      <c r="B136" s="78"/>
      <c r="C136" s="78" t="s">
        <v>183</v>
      </c>
      <c r="D136" s="110" t="s">
        <v>184</v>
      </c>
      <c r="E136" s="71">
        <v>0</v>
      </c>
      <c r="F136" s="80">
        <v>0</v>
      </c>
      <c r="G136" s="81">
        <v>600</v>
      </c>
      <c r="H136" s="81"/>
    </row>
    <row r="137" spans="1:8" ht="18" customHeight="1">
      <c r="A137" s="78"/>
      <c r="B137" s="77" t="s">
        <v>185</v>
      </c>
      <c r="C137" s="78"/>
      <c r="D137" s="108" t="s">
        <v>186</v>
      </c>
      <c r="E137" s="66">
        <v>0</v>
      </c>
      <c r="F137" s="106">
        <v>0</v>
      </c>
      <c r="G137" s="109">
        <f>SUM(G138)</f>
        <v>265.96</v>
      </c>
      <c r="H137" s="81"/>
    </row>
    <row r="138" spans="1:8" ht="18" customHeight="1">
      <c r="A138" s="78"/>
      <c r="B138" s="78"/>
      <c r="C138" s="78" t="s">
        <v>47</v>
      </c>
      <c r="D138" s="110" t="s">
        <v>48</v>
      </c>
      <c r="E138" s="71">
        <v>0</v>
      </c>
      <c r="F138" s="80">
        <v>0</v>
      </c>
      <c r="G138" s="81">
        <v>265.96</v>
      </c>
      <c r="H138" s="81"/>
    </row>
    <row r="139" spans="1:8" ht="18" customHeight="1">
      <c r="A139" s="78"/>
      <c r="B139" s="77" t="s">
        <v>187</v>
      </c>
      <c r="C139" s="78"/>
      <c r="D139" s="108" t="s">
        <v>188</v>
      </c>
      <c r="E139" s="66">
        <f>(G139/F139)*100</f>
        <v>100.0137761506276</v>
      </c>
      <c r="F139" s="106">
        <f>F140</f>
        <v>191200</v>
      </c>
      <c r="G139" s="106">
        <f>G140</f>
        <v>191226.34</v>
      </c>
      <c r="H139" s="81"/>
    </row>
    <row r="140" spans="1:8" ht="18" customHeight="1">
      <c r="A140" s="78"/>
      <c r="B140" s="78"/>
      <c r="C140" s="78" t="s">
        <v>189</v>
      </c>
      <c r="D140" s="110" t="s">
        <v>190</v>
      </c>
      <c r="E140" s="71">
        <f>(G140/F140)*100</f>
        <v>100.0137761506276</v>
      </c>
      <c r="F140" s="80">
        <v>191200</v>
      </c>
      <c r="G140" s="81">
        <v>191226.34</v>
      </c>
      <c r="H140" s="81"/>
    </row>
    <row r="141" spans="1:13" ht="18" customHeight="1">
      <c r="A141" s="64"/>
      <c r="B141" s="64">
        <v>90020</v>
      </c>
      <c r="C141" s="64"/>
      <c r="D141" s="65" t="s">
        <v>191</v>
      </c>
      <c r="E141" s="66">
        <f>(G141/F141)*100</f>
        <v>0</v>
      </c>
      <c r="F141" s="67">
        <f>F142</f>
        <v>3000</v>
      </c>
      <c r="G141" s="67">
        <f>G142</f>
        <v>0</v>
      </c>
      <c r="H141" s="68"/>
      <c r="L141" s="111"/>
      <c r="M141" s="111"/>
    </row>
    <row r="142" spans="1:8" ht="29.25" customHeight="1">
      <c r="A142" s="64"/>
      <c r="B142" s="86" t="s">
        <v>85</v>
      </c>
      <c r="C142" s="86" t="s">
        <v>192</v>
      </c>
      <c r="D142" s="70" t="s">
        <v>193</v>
      </c>
      <c r="E142" s="71">
        <f>(G142/F142)*100</f>
        <v>0</v>
      </c>
      <c r="F142" s="72">
        <v>3000</v>
      </c>
      <c r="G142" s="73">
        <v>0</v>
      </c>
      <c r="H142" s="72"/>
    </row>
    <row r="143" spans="1:8" ht="19.5" customHeight="1">
      <c r="A143" s="64"/>
      <c r="B143" s="100" t="s">
        <v>194</v>
      </c>
      <c r="C143" s="100"/>
      <c r="D143" s="65" t="s">
        <v>42</v>
      </c>
      <c r="E143" s="66">
        <f>(G143/F143)*100</f>
        <v>116.068621278892</v>
      </c>
      <c r="F143" s="67">
        <f>SUM(F144,F145)</f>
        <v>266856</v>
      </c>
      <c r="G143" s="68">
        <f>SUM(G144,G145)</f>
        <v>309736.08</v>
      </c>
      <c r="H143" s="67"/>
    </row>
    <row r="144" spans="1:8" ht="19.5" customHeight="1">
      <c r="A144" s="64"/>
      <c r="B144" s="86"/>
      <c r="C144" s="86" t="s">
        <v>183</v>
      </c>
      <c r="D144" s="110" t="s">
        <v>184</v>
      </c>
      <c r="E144" s="71">
        <f>(G144/F144)*100</f>
        <v>117.82595725586651</v>
      </c>
      <c r="F144" s="72">
        <v>240688</v>
      </c>
      <c r="G144" s="73">
        <v>283592.94</v>
      </c>
      <c r="H144" s="72"/>
    </row>
    <row r="145" spans="1:8" ht="34.5" customHeight="1">
      <c r="A145" s="64"/>
      <c r="B145" s="86"/>
      <c r="C145" s="86" t="s">
        <v>195</v>
      </c>
      <c r="D145" s="70" t="s">
        <v>196</v>
      </c>
      <c r="E145" s="71">
        <f>(G145/F145)*100</f>
        <v>99.90499847141547</v>
      </c>
      <c r="F145" s="72">
        <v>26168</v>
      </c>
      <c r="G145" s="73">
        <v>26143.14</v>
      </c>
      <c r="H145" s="72"/>
    </row>
    <row r="146" spans="1:8" ht="19.5" customHeight="1">
      <c r="A146" s="59" t="s">
        <v>26</v>
      </c>
      <c r="B146" s="95"/>
      <c r="C146" s="95"/>
      <c r="D146" s="60" t="s">
        <v>27</v>
      </c>
      <c r="E146" s="61">
        <f>(G146/F146)*100</f>
        <v>100.07520185332079</v>
      </c>
      <c r="F146" s="62">
        <f>SUM(F147,F150)</f>
        <v>761444</v>
      </c>
      <c r="G146" s="63">
        <f>SUM(G147,G150)</f>
        <v>762016.62</v>
      </c>
      <c r="H146" s="63">
        <f>SUM(H147,H150)</f>
        <v>666000</v>
      </c>
    </row>
    <row r="147" spans="1:8" ht="19.5" customHeight="1">
      <c r="A147" s="64"/>
      <c r="B147" s="100" t="s">
        <v>197</v>
      </c>
      <c r="C147" s="86"/>
      <c r="D147" s="65" t="s">
        <v>198</v>
      </c>
      <c r="E147" s="66">
        <f>(G147/F147)*100</f>
        <v>100</v>
      </c>
      <c r="F147" s="67">
        <f>SUM(F148,F149)</f>
        <v>666000</v>
      </c>
      <c r="G147" s="67">
        <f>SUM(G148,G149)</f>
        <v>666000</v>
      </c>
      <c r="H147" s="67">
        <f>SUM(H148,H149)</f>
        <v>666000</v>
      </c>
    </row>
    <row r="148" spans="1:8" ht="29.25" customHeight="1">
      <c r="A148" s="64"/>
      <c r="B148" s="100"/>
      <c r="C148" s="86" t="s">
        <v>199</v>
      </c>
      <c r="D148" s="70" t="s">
        <v>200</v>
      </c>
      <c r="E148" s="71">
        <f>(G148/F148)*100</f>
        <v>100</v>
      </c>
      <c r="F148" s="72">
        <v>333000</v>
      </c>
      <c r="G148" s="72">
        <f>H148</f>
        <v>333000</v>
      </c>
      <c r="H148" s="72">
        <v>333000</v>
      </c>
    </row>
    <row r="149" spans="1:8" ht="34.5" customHeight="1">
      <c r="A149" s="64"/>
      <c r="B149" s="86"/>
      <c r="C149" s="86" t="s">
        <v>158</v>
      </c>
      <c r="D149" s="70" t="s">
        <v>159</v>
      </c>
      <c r="E149" s="71">
        <f>(G149/F149)*100</f>
        <v>100</v>
      </c>
      <c r="F149" s="72">
        <v>333000</v>
      </c>
      <c r="G149" s="72">
        <f>H149</f>
        <v>333000</v>
      </c>
      <c r="H149" s="73">
        <v>333000</v>
      </c>
    </row>
    <row r="150" spans="1:8" ht="19.5" customHeight="1">
      <c r="A150" s="64"/>
      <c r="B150" s="100" t="s">
        <v>201</v>
      </c>
      <c r="C150" s="86"/>
      <c r="D150" s="65" t="s">
        <v>202</v>
      </c>
      <c r="E150" s="66">
        <f>(G150/F150)*100</f>
        <v>100.59995389966892</v>
      </c>
      <c r="F150" s="67">
        <f>F151</f>
        <v>95444</v>
      </c>
      <c r="G150" s="67">
        <f>SUM(G151,G152)</f>
        <v>96016.62</v>
      </c>
      <c r="H150" s="72"/>
    </row>
    <row r="151" spans="1:8" ht="34.5" customHeight="1">
      <c r="A151" s="64"/>
      <c r="B151" s="86"/>
      <c r="C151" s="86" t="s">
        <v>86</v>
      </c>
      <c r="D151" s="70" t="s">
        <v>87</v>
      </c>
      <c r="E151" s="71">
        <f>(G151/F151)*100</f>
        <v>99.999601860777</v>
      </c>
      <c r="F151" s="72">
        <v>95444</v>
      </c>
      <c r="G151" s="73">
        <v>95443.62</v>
      </c>
      <c r="H151" s="72"/>
    </row>
    <row r="152" spans="1:8" ht="34.5" customHeight="1">
      <c r="A152" s="112"/>
      <c r="B152" s="113"/>
      <c r="C152" s="113" t="s">
        <v>203</v>
      </c>
      <c r="D152" s="114" t="s">
        <v>204</v>
      </c>
      <c r="E152" s="115">
        <v>0</v>
      </c>
      <c r="F152" s="116">
        <v>0</v>
      </c>
      <c r="G152" s="117">
        <v>573</v>
      </c>
      <c r="H152" s="116"/>
    </row>
    <row r="153" spans="1:8" ht="18" customHeight="1">
      <c r="A153" s="118" t="s">
        <v>205</v>
      </c>
      <c r="B153" s="118"/>
      <c r="C153" s="118"/>
      <c r="D153" s="118"/>
      <c r="E153" s="119">
        <f>(G153/F153)*100</f>
        <v>101.7815644735123</v>
      </c>
      <c r="F153" s="120">
        <f>SUM(F146,F134,F131,F125,F107,F87,F78,F39,F29,F26,F14,F10,F7)</f>
        <v>34818861.356</v>
      </c>
      <c r="G153" s="120">
        <f>SUM(G146,G134,G131,G125,G107,G103,G87,G78,G39,G29,G26,G14,G10,G7)</f>
        <v>35439181.82</v>
      </c>
      <c r="H153" s="120">
        <f>SUM(H146,H134,H131,H125,H107,H87,H78,H39,H29,H26,H14,H7)</f>
        <v>1207145.92</v>
      </c>
    </row>
    <row r="154" spans="5:8" ht="18" customHeight="1">
      <c r="E154" s="121"/>
      <c r="F154" s="122"/>
      <c r="G154" s="123"/>
      <c r="H154" s="124"/>
    </row>
    <row r="155" spans="5:8" ht="18" customHeight="1">
      <c r="E155" s="121"/>
      <c r="F155" s="122"/>
      <c r="G155" s="123"/>
      <c r="H155" s="124"/>
    </row>
    <row r="156" spans="5:8" ht="18" customHeight="1">
      <c r="E156" s="121"/>
      <c r="F156" s="125"/>
      <c r="G156" s="123"/>
      <c r="H156" s="124"/>
    </row>
    <row r="157" spans="5:8" ht="18" customHeight="1">
      <c r="E157" s="121"/>
      <c r="F157" s="125"/>
      <c r="G157" s="123"/>
      <c r="H157" s="124"/>
    </row>
    <row r="158" spans="5:8" ht="18" customHeight="1">
      <c r="E158" s="121"/>
      <c r="F158" s="125"/>
      <c r="G158" s="123"/>
      <c r="H158" s="124"/>
    </row>
    <row r="159" spans="5:8" ht="18" customHeight="1">
      <c r="E159" s="121"/>
      <c r="F159" s="125"/>
      <c r="G159" s="123"/>
      <c r="H159" s="124"/>
    </row>
    <row r="160" spans="5:8" ht="18" customHeight="1">
      <c r="E160" s="121"/>
      <c r="F160" s="125"/>
      <c r="G160" s="123"/>
      <c r="H160" s="124"/>
    </row>
    <row r="161" spans="5:8" ht="18" customHeight="1">
      <c r="E161" s="121"/>
      <c r="F161" s="125"/>
      <c r="G161" s="123"/>
      <c r="H161" s="124"/>
    </row>
    <row r="162" spans="5:8" ht="18" customHeight="1">
      <c r="E162" s="121"/>
      <c r="F162" s="125"/>
      <c r="G162" s="123"/>
      <c r="H162" s="124"/>
    </row>
    <row r="163" spans="5:8" ht="18" customHeight="1">
      <c r="E163" s="121"/>
      <c r="F163" s="125"/>
      <c r="G163" s="123"/>
      <c r="H163" s="124"/>
    </row>
    <row r="164" spans="5:8" ht="18" customHeight="1">
      <c r="E164" s="121"/>
      <c r="F164" s="125"/>
      <c r="G164" s="123"/>
      <c r="H164" s="124"/>
    </row>
    <row r="165" spans="5:8" ht="18" customHeight="1">
      <c r="E165" s="121"/>
      <c r="F165" s="125"/>
      <c r="G165" s="123"/>
      <c r="H165" s="124"/>
    </row>
    <row r="166" spans="5:8" ht="18" customHeight="1">
      <c r="E166" s="121"/>
      <c r="F166" s="125"/>
      <c r="G166" s="123"/>
      <c r="H166" s="124"/>
    </row>
    <row r="167" spans="5:8" ht="18" customHeight="1">
      <c r="E167" s="121"/>
      <c r="F167" s="125"/>
      <c r="G167" s="123"/>
      <c r="H167" s="124"/>
    </row>
    <row r="168" spans="5:8" ht="18" customHeight="1">
      <c r="E168" s="121"/>
      <c r="F168" s="125"/>
      <c r="G168" s="123"/>
      <c r="H168" s="124"/>
    </row>
    <row r="169" spans="5:8" ht="18" customHeight="1">
      <c r="E169" s="121"/>
      <c r="F169" s="125"/>
      <c r="G169" s="123"/>
      <c r="H169" s="124"/>
    </row>
    <row r="170" spans="5:8" ht="18" customHeight="1">
      <c r="E170" s="121"/>
      <c r="F170" s="125"/>
      <c r="G170" s="123"/>
      <c r="H170" s="124"/>
    </row>
    <row r="171" spans="5:8" ht="18" customHeight="1">
      <c r="E171" s="121"/>
      <c r="F171" s="125"/>
      <c r="G171" s="123"/>
      <c r="H171" s="124"/>
    </row>
    <row r="172" spans="5:8" ht="18" customHeight="1">
      <c r="E172" s="121"/>
      <c r="F172" s="125"/>
      <c r="G172" s="123"/>
      <c r="H172" s="124"/>
    </row>
    <row r="173" spans="5:8" ht="18" customHeight="1">
      <c r="E173" s="121"/>
      <c r="F173" s="125"/>
      <c r="G173" s="123"/>
      <c r="H173" s="124"/>
    </row>
    <row r="174" spans="5:8" ht="18" customHeight="1">
      <c r="E174" s="121"/>
      <c r="F174" s="125"/>
      <c r="G174" s="123"/>
      <c r="H174" s="124"/>
    </row>
    <row r="175" spans="5:8" ht="18" customHeight="1">
      <c r="E175" s="121"/>
      <c r="F175" s="125"/>
      <c r="G175" s="123"/>
      <c r="H175" s="124"/>
    </row>
    <row r="176" spans="5:8" ht="18" customHeight="1">
      <c r="E176" s="121"/>
      <c r="F176" s="125"/>
      <c r="G176" s="123"/>
      <c r="H176" s="124"/>
    </row>
    <row r="177" spans="5:8" ht="18" customHeight="1">
      <c r="E177" s="121"/>
      <c r="F177" s="125"/>
      <c r="G177" s="123"/>
      <c r="H177" s="124"/>
    </row>
    <row r="178" spans="5:8" ht="18" customHeight="1">
      <c r="E178" s="121"/>
      <c r="F178" s="125"/>
      <c r="G178" s="123"/>
      <c r="H178" s="124"/>
    </row>
    <row r="179" spans="5:8" ht="18" customHeight="1">
      <c r="E179" s="121"/>
      <c r="F179" s="125"/>
      <c r="G179" s="123"/>
      <c r="H179" s="124"/>
    </row>
    <row r="180" spans="5:8" ht="18" customHeight="1">
      <c r="E180" s="121"/>
      <c r="F180" s="125"/>
      <c r="G180" s="123"/>
      <c r="H180" s="124"/>
    </row>
    <row r="181" spans="5:8" ht="18" customHeight="1">
      <c r="E181" s="121"/>
      <c r="F181" s="125"/>
      <c r="G181" s="123"/>
      <c r="H181" s="124"/>
    </row>
    <row r="182" spans="5:8" ht="18" customHeight="1">
      <c r="E182" s="121"/>
      <c r="F182" s="125"/>
      <c r="G182" s="123"/>
      <c r="H182" s="124"/>
    </row>
    <row r="183" spans="5:8" ht="18" customHeight="1">
      <c r="E183" s="126"/>
      <c r="F183" s="125"/>
      <c r="G183" s="123"/>
      <c r="H183" s="124"/>
    </row>
    <row r="184" spans="5:8" ht="18" customHeight="1">
      <c r="E184" s="126"/>
      <c r="F184" s="125"/>
      <c r="G184" s="123"/>
      <c r="H184" s="124"/>
    </row>
    <row r="185" spans="5:8" ht="18" customHeight="1">
      <c r="E185" s="126"/>
      <c r="F185" s="125"/>
      <c r="G185" s="123"/>
      <c r="H185" s="124"/>
    </row>
    <row r="186" spans="5:8" ht="18" customHeight="1">
      <c r="E186" s="126"/>
      <c r="F186" s="125"/>
      <c r="G186" s="123"/>
      <c r="H186" s="124"/>
    </row>
    <row r="187" spans="5:8" ht="18" customHeight="1">
      <c r="E187" s="126"/>
      <c r="F187" s="125"/>
      <c r="G187" s="123"/>
      <c r="H187" s="124"/>
    </row>
    <row r="188" spans="5:8" ht="18" customHeight="1">
      <c r="E188" s="126"/>
      <c r="F188" s="125"/>
      <c r="G188" s="123"/>
      <c r="H188" s="124"/>
    </row>
    <row r="189" spans="5:8" ht="18" customHeight="1">
      <c r="E189" s="126"/>
      <c r="F189" s="125"/>
      <c r="G189" s="123"/>
      <c r="H189" s="124"/>
    </row>
    <row r="190" spans="5:8" ht="18" customHeight="1">
      <c r="E190" s="126"/>
      <c r="F190" s="125"/>
      <c r="G190" s="123"/>
      <c r="H190" s="124"/>
    </row>
    <row r="191" spans="5:8" ht="18" customHeight="1">
      <c r="E191" s="126"/>
      <c r="F191" s="125"/>
      <c r="G191" s="123"/>
      <c r="H191" s="124"/>
    </row>
    <row r="192" spans="5:8" ht="18" customHeight="1">
      <c r="E192" s="126"/>
      <c r="F192" s="125"/>
      <c r="G192" s="123"/>
      <c r="H192" s="124"/>
    </row>
    <row r="193" spans="5:8" ht="18" customHeight="1">
      <c r="E193" s="126"/>
      <c r="F193" s="125"/>
      <c r="G193" s="123"/>
      <c r="H193" s="124"/>
    </row>
    <row r="194" spans="5:8" ht="18" customHeight="1">
      <c r="E194" s="126"/>
      <c r="F194" s="125"/>
      <c r="G194" s="123"/>
      <c r="H194" s="124"/>
    </row>
    <row r="195" spans="5:8" ht="18" customHeight="1">
      <c r="E195" s="126"/>
      <c r="F195" s="125"/>
      <c r="G195" s="123"/>
      <c r="H195" s="124"/>
    </row>
    <row r="196" spans="5:8" ht="18" customHeight="1">
      <c r="E196" s="126"/>
      <c r="F196" s="125"/>
      <c r="G196" s="123"/>
      <c r="H196" s="124"/>
    </row>
    <row r="197" spans="5:8" ht="18" customHeight="1">
      <c r="E197" s="126"/>
      <c r="F197" s="125"/>
      <c r="G197" s="123"/>
      <c r="H197" s="124"/>
    </row>
    <row r="198" spans="5:8" ht="18" customHeight="1">
      <c r="E198" s="126"/>
      <c r="F198" s="125"/>
      <c r="G198" s="123"/>
      <c r="H198" s="124"/>
    </row>
    <row r="199" spans="5:8" ht="18" customHeight="1">
      <c r="E199" s="126"/>
      <c r="F199" s="125"/>
      <c r="G199" s="123"/>
      <c r="H199" s="124"/>
    </row>
    <row r="200" spans="5:8" ht="18" customHeight="1">
      <c r="E200" s="126"/>
      <c r="F200" s="125"/>
      <c r="G200" s="123"/>
      <c r="H200" s="124"/>
    </row>
    <row r="201" spans="5:8" ht="18" customHeight="1">
      <c r="E201" s="126"/>
      <c r="F201" s="125"/>
      <c r="G201" s="123"/>
      <c r="H201" s="124"/>
    </row>
    <row r="202" spans="5:8" ht="18" customHeight="1">
      <c r="E202" s="126"/>
      <c r="F202" s="125"/>
      <c r="G202" s="123"/>
      <c r="H202" s="124"/>
    </row>
    <row r="203" spans="5:8" ht="18" customHeight="1">
      <c r="E203" s="126"/>
      <c r="F203" s="125"/>
      <c r="G203" s="123"/>
      <c r="H203" s="124"/>
    </row>
    <row r="204" spans="5:8" ht="18" customHeight="1">
      <c r="E204" s="126"/>
      <c r="F204" s="125"/>
      <c r="G204" s="123"/>
      <c r="H204" s="124"/>
    </row>
    <row r="205" spans="5:8" ht="18" customHeight="1">
      <c r="E205" s="126"/>
      <c r="F205" s="125"/>
      <c r="G205" s="123"/>
      <c r="H205" s="124"/>
    </row>
    <row r="206" spans="5:8" ht="18" customHeight="1">
      <c r="E206" s="126"/>
      <c r="F206" s="125"/>
      <c r="G206" s="123"/>
      <c r="H206" s="124"/>
    </row>
    <row r="207" spans="5:8" ht="18" customHeight="1">
      <c r="E207" s="126"/>
      <c r="F207" s="125"/>
      <c r="G207" s="123"/>
      <c r="H207" s="124"/>
    </row>
    <row r="208" spans="5:8" ht="18" customHeight="1">
      <c r="E208" s="126"/>
      <c r="F208" s="125"/>
      <c r="G208" s="123"/>
      <c r="H208" s="124"/>
    </row>
    <row r="209" spans="5:8" ht="18" customHeight="1">
      <c r="E209" s="126"/>
      <c r="F209" s="125"/>
      <c r="G209" s="123"/>
      <c r="H209" s="124"/>
    </row>
    <row r="210" spans="5:8" ht="18" customHeight="1">
      <c r="E210" s="126"/>
      <c r="F210" s="125"/>
      <c r="G210" s="123"/>
      <c r="H210" s="124"/>
    </row>
    <row r="211" spans="5:8" ht="18" customHeight="1">
      <c r="E211" s="126"/>
      <c r="F211" s="125"/>
      <c r="G211" s="123"/>
      <c r="H211" s="124"/>
    </row>
    <row r="212" spans="5:8" ht="18" customHeight="1">
      <c r="E212" s="126"/>
      <c r="F212" s="125"/>
      <c r="G212" s="123"/>
      <c r="H212" s="124"/>
    </row>
    <row r="213" spans="5:8" ht="18" customHeight="1">
      <c r="E213" s="126"/>
      <c r="F213" s="125"/>
      <c r="G213" s="123"/>
      <c r="H213" s="124"/>
    </row>
    <row r="214" spans="5:8" ht="18" customHeight="1">
      <c r="E214" s="126"/>
      <c r="F214" s="125"/>
      <c r="G214" s="123"/>
      <c r="H214" s="124"/>
    </row>
    <row r="215" spans="5:8" ht="18" customHeight="1">
      <c r="E215" s="126"/>
      <c r="F215" s="125"/>
      <c r="G215" s="123"/>
      <c r="H215" s="124"/>
    </row>
    <row r="216" spans="5:8" ht="18" customHeight="1">
      <c r="E216" s="126"/>
      <c r="F216" s="125"/>
      <c r="G216" s="123"/>
      <c r="H216" s="124"/>
    </row>
    <row r="217" spans="5:8" ht="18" customHeight="1">
      <c r="E217" s="126"/>
      <c r="F217" s="125"/>
      <c r="G217" s="123"/>
      <c r="H217" s="124"/>
    </row>
    <row r="218" spans="5:8" ht="18" customHeight="1">
      <c r="E218" s="126"/>
      <c r="F218" s="125"/>
      <c r="G218" s="123"/>
      <c r="H218" s="124"/>
    </row>
    <row r="219" spans="5:8" ht="18" customHeight="1">
      <c r="E219" s="126"/>
      <c r="F219" s="125"/>
      <c r="G219" s="123"/>
      <c r="H219" s="124"/>
    </row>
    <row r="220" spans="5:8" ht="18" customHeight="1">
      <c r="E220" s="126"/>
      <c r="F220" s="125"/>
      <c r="G220" s="123"/>
      <c r="H220" s="124"/>
    </row>
    <row r="221" spans="5:8" ht="18" customHeight="1">
      <c r="E221" s="126"/>
      <c r="F221" s="125"/>
      <c r="G221" s="123"/>
      <c r="H221" s="124"/>
    </row>
    <row r="222" spans="5:8" ht="18" customHeight="1">
      <c r="E222" s="126"/>
      <c r="F222" s="125"/>
      <c r="G222" s="123"/>
      <c r="H222" s="124"/>
    </row>
    <row r="223" spans="5:8" ht="18" customHeight="1">
      <c r="E223" s="126"/>
      <c r="F223" s="125"/>
      <c r="G223" s="123"/>
      <c r="H223" s="124"/>
    </row>
    <row r="224" spans="5:8" ht="18" customHeight="1">
      <c r="E224" s="126"/>
      <c r="F224" s="125"/>
      <c r="G224" s="123"/>
      <c r="H224" s="124"/>
    </row>
    <row r="225" spans="5:8" ht="18" customHeight="1">
      <c r="E225" s="126"/>
      <c r="F225" s="125"/>
      <c r="G225" s="123"/>
      <c r="H225" s="124"/>
    </row>
    <row r="226" spans="5:8" ht="18" customHeight="1">
      <c r="E226" s="126"/>
      <c r="F226" s="125"/>
      <c r="G226" s="123"/>
      <c r="H226" s="124"/>
    </row>
    <row r="227" spans="5:8" ht="18" customHeight="1">
      <c r="E227" s="126"/>
      <c r="F227" s="125"/>
      <c r="G227" s="123"/>
      <c r="H227" s="124"/>
    </row>
    <row r="228" spans="5:8" ht="18" customHeight="1">
      <c r="E228" s="126"/>
      <c r="F228" s="125"/>
      <c r="G228" s="123"/>
      <c r="H228" s="124"/>
    </row>
    <row r="229" spans="5:8" ht="18" customHeight="1">
      <c r="E229" s="126"/>
      <c r="F229" s="125"/>
      <c r="G229" s="123"/>
      <c r="H229" s="124"/>
    </row>
    <row r="230" spans="5:8" ht="18" customHeight="1">
      <c r="E230" s="126"/>
      <c r="F230" s="125"/>
      <c r="G230" s="123"/>
      <c r="H230" s="124"/>
    </row>
    <row r="231" spans="5:8" ht="18" customHeight="1">
      <c r="E231" s="126"/>
      <c r="F231" s="125"/>
      <c r="G231" s="123"/>
      <c r="H231" s="124"/>
    </row>
    <row r="232" spans="5:8" ht="18" customHeight="1">
      <c r="E232" s="126"/>
      <c r="F232" s="125"/>
      <c r="G232" s="123"/>
      <c r="H232" s="124"/>
    </row>
    <row r="233" spans="5:8" ht="18" customHeight="1">
      <c r="E233" s="126"/>
      <c r="F233" s="125"/>
      <c r="G233" s="123"/>
      <c r="H233" s="124"/>
    </row>
    <row r="234" spans="5:8" ht="18" customHeight="1">
      <c r="E234" s="126"/>
      <c r="F234" s="125"/>
      <c r="G234" s="123"/>
      <c r="H234" s="124"/>
    </row>
    <row r="235" spans="5:8" ht="18" customHeight="1">
      <c r="E235" s="126"/>
      <c r="F235" s="125"/>
      <c r="G235" s="123"/>
      <c r="H235" s="124"/>
    </row>
    <row r="236" spans="5:8" ht="18" customHeight="1">
      <c r="E236" s="126"/>
      <c r="F236" s="125"/>
      <c r="G236" s="123"/>
      <c r="H236" s="124"/>
    </row>
    <row r="237" spans="5:8" ht="18" customHeight="1">
      <c r="E237" s="126"/>
      <c r="F237" s="125"/>
      <c r="G237" s="123"/>
      <c r="H237" s="124"/>
    </row>
    <row r="238" spans="5:8" ht="18" customHeight="1">
      <c r="E238" s="126"/>
      <c r="F238" s="125"/>
      <c r="G238" s="123"/>
      <c r="H238" s="124"/>
    </row>
    <row r="239" spans="5:8" ht="18" customHeight="1">
      <c r="E239" s="126"/>
      <c r="F239" s="125"/>
      <c r="G239" s="123"/>
      <c r="H239" s="124"/>
    </row>
    <row r="240" spans="5:8" ht="18" customHeight="1">
      <c r="E240" s="126"/>
      <c r="F240" s="125"/>
      <c r="G240" s="123"/>
      <c r="H240" s="124"/>
    </row>
    <row r="241" spans="5:8" ht="18" customHeight="1">
      <c r="E241" s="126"/>
      <c r="F241" s="125"/>
      <c r="G241" s="123"/>
      <c r="H241" s="124"/>
    </row>
    <row r="242" spans="5:8" ht="18" customHeight="1">
      <c r="E242" s="126"/>
      <c r="F242" s="125"/>
      <c r="G242" s="123"/>
      <c r="H242" s="124"/>
    </row>
    <row r="243" spans="5:8" ht="18" customHeight="1">
      <c r="E243" s="126"/>
      <c r="F243" s="125"/>
      <c r="G243" s="123"/>
      <c r="H243" s="124"/>
    </row>
    <row r="244" spans="5:8" ht="18" customHeight="1">
      <c r="E244" s="126"/>
      <c r="F244" s="125"/>
      <c r="G244" s="123"/>
      <c r="H244" s="124"/>
    </row>
    <row r="245" spans="5:8" ht="18" customHeight="1">
      <c r="E245" s="126"/>
      <c r="F245" s="125"/>
      <c r="G245" s="123"/>
      <c r="H245" s="124"/>
    </row>
    <row r="246" spans="5:8" ht="18" customHeight="1">
      <c r="E246" s="126"/>
      <c r="F246" s="125"/>
      <c r="G246" s="123"/>
      <c r="H246" s="124"/>
    </row>
    <row r="247" spans="5:8" ht="18" customHeight="1">
      <c r="E247" s="126"/>
      <c r="F247" s="125"/>
      <c r="G247" s="123"/>
      <c r="H247" s="124"/>
    </row>
    <row r="248" spans="5:8" ht="18" customHeight="1">
      <c r="E248" s="126"/>
      <c r="F248" s="125"/>
      <c r="G248" s="123"/>
      <c r="H248" s="124"/>
    </row>
    <row r="249" spans="5:8" ht="18" customHeight="1">
      <c r="E249" s="126"/>
      <c r="F249" s="125"/>
      <c r="G249" s="123"/>
      <c r="H249" s="124"/>
    </row>
    <row r="250" spans="5:8" ht="18" customHeight="1">
      <c r="E250" s="126"/>
      <c r="F250" s="125"/>
      <c r="G250" s="123"/>
      <c r="H250" s="124"/>
    </row>
    <row r="251" spans="5:8" ht="18" customHeight="1">
      <c r="E251" s="126"/>
      <c r="F251" s="125"/>
      <c r="G251" s="123"/>
      <c r="H251" s="124"/>
    </row>
    <row r="252" spans="5:8" ht="18" customHeight="1">
      <c r="E252" s="126"/>
      <c r="F252" s="125"/>
      <c r="G252" s="123"/>
      <c r="H252" s="124"/>
    </row>
    <row r="253" spans="5:8" ht="18" customHeight="1">
      <c r="E253" s="126"/>
      <c r="F253" s="125"/>
      <c r="G253" s="123"/>
      <c r="H253" s="124"/>
    </row>
    <row r="254" spans="5:8" ht="18" customHeight="1">
      <c r="E254" s="126"/>
      <c r="F254" s="125"/>
      <c r="G254" s="123"/>
      <c r="H254" s="124"/>
    </row>
    <row r="255" spans="5:8" ht="18" customHeight="1">
      <c r="E255" s="126"/>
      <c r="F255" s="125"/>
      <c r="G255" s="123"/>
      <c r="H255" s="124"/>
    </row>
    <row r="256" spans="5:8" ht="18" customHeight="1">
      <c r="E256" s="126"/>
      <c r="F256" s="125"/>
      <c r="G256" s="123"/>
      <c r="H256" s="124"/>
    </row>
    <row r="257" spans="5:8" ht="18" customHeight="1">
      <c r="E257" s="126"/>
      <c r="F257" s="125"/>
      <c r="G257" s="123"/>
      <c r="H257" s="124"/>
    </row>
    <row r="258" spans="5:8" ht="18" customHeight="1">
      <c r="E258" s="126"/>
      <c r="F258" s="125"/>
      <c r="G258" s="123"/>
      <c r="H258" s="124"/>
    </row>
    <row r="259" spans="5:8" ht="18" customHeight="1">
      <c r="E259" s="126"/>
      <c r="F259" s="125"/>
      <c r="G259" s="123"/>
      <c r="H259" s="124"/>
    </row>
    <row r="260" spans="5:8" ht="18" customHeight="1">
      <c r="E260" s="126"/>
      <c r="F260" s="125"/>
      <c r="G260" s="123"/>
      <c r="H260" s="124"/>
    </row>
    <row r="261" spans="5:8" ht="18" customHeight="1">
      <c r="E261" s="126"/>
      <c r="F261" s="125"/>
      <c r="G261" s="123"/>
      <c r="H261" s="124"/>
    </row>
    <row r="262" spans="5:8" ht="18" customHeight="1">
      <c r="E262" s="126"/>
      <c r="F262" s="125"/>
      <c r="G262" s="123"/>
      <c r="H262" s="124"/>
    </row>
    <row r="263" spans="5:8" ht="18" customHeight="1">
      <c r="E263" s="126"/>
      <c r="F263" s="125"/>
      <c r="G263" s="123"/>
      <c r="H263" s="124"/>
    </row>
    <row r="264" spans="5:8" ht="18" customHeight="1">
      <c r="E264" s="126"/>
      <c r="F264" s="125"/>
      <c r="G264" s="123"/>
      <c r="H264" s="124"/>
    </row>
    <row r="265" spans="5:8" ht="18" customHeight="1">
      <c r="E265" s="126"/>
      <c r="F265" s="125"/>
      <c r="G265" s="123"/>
      <c r="H265" s="124"/>
    </row>
    <row r="266" spans="5:8" ht="18" customHeight="1">
      <c r="E266" s="126"/>
      <c r="F266" s="125"/>
      <c r="G266" s="123"/>
      <c r="H266" s="124"/>
    </row>
    <row r="267" spans="5:8" ht="18" customHeight="1">
      <c r="E267" s="126"/>
      <c r="F267" s="125"/>
      <c r="G267" s="123"/>
      <c r="H267" s="124"/>
    </row>
    <row r="268" spans="5:8" ht="18" customHeight="1">
      <c r="E268" s="126"/>
      <c r="F268" s="125"/>
      <c r="G268" s="123"/>
      <c r="H268" s="124"/>
    </row>
    <row r="269" spans="5:8" ht="18" customHeight="1">
      <c r="E269" s="126"/>
      <c r="F269" s="125"/>
      <c r="G269" s="123"/>
      <c r="H269" s="124"/>
    </row>
    <row r="270" spans="5:8" ht="18" customHeight="1">
      <c r="E270" s="126"/>
      <c r="F270" s="125"/>
      <c r="G270" s="123"/>
      <c r="H270" s="124"/>
    </row>
    <row r="271" spans="5:8" ht="18" customHeight="1">
      <c r="E271" s="126"/>
      <c r="F271" s="125"/>
      <c r="G271" s="123"/>
      <c r="H271" s="124"/>
    </row>
    <row r="272" spans="5:8" ht="18" customHeight="1">
      <c r="E272" s="126"/>
      <c r="F272" s="125"/>
      <c r="G272" s="123"/>
      <c r="H272" s="124"/>
    </row>
    <row r="273" spans="5:8" ht="18" customHeight="1">
      <c r="E273" s="126"/>
      <c r="F273" s="125"/>
      <c r="G273" s="123"/>
      <c r="H273" s="124"/>
    </row>
    <row r="274" spans="5:8" ht="18" customHeight="1">
      <c r="E274" s="126"/>
      <c r="F274" s="125"/>
      <c r="G274" s="123"/>
      <c r="H274" s="124"/>
    </row>
    <row r="275" spans="5:8" ht="18" customHeight="1">
      <c r="E275" s="126"/>
      <c r="F275" s="125"/>
      <c r="G275" s="123"/>
      <c r="H275" s="124"/>
    </row>
    <row r="276" spans="5:8" ht="18" customHeight="1">
      <c r="E276" s="126"/>
      <c r="F276" s="125"/>
      <c r="G276" s="123"/>
      <c r="H276" s="124"/>
    </row>
    <row r="277" spans="5:8" ht="18" customHeight="1">
      <c r="E277" s="126"/>
      <c r="F277" s="125"/>
      <c r="G277" s="123"/>
      <c r="H277" s="124"/>
    </row>
    <row r="278" spans="5:8" ht="18" customHeight="1">
      <c r="E278" s="126"/>
      <c r="F278" s="125"/>
      <c r="G278" s="123"/>
      <c r="H278" s="124"/>
    </row>
    <row r="279" spans="5:8" ht="18" customHeight="1">
      <c r="E279" s="126"/>
      <c r="F279" s="125"/>
      <c r="G279" s="123"/>
      <c r="H279" s="124"/>
    </row>
    <row r="280" spans="5:8" ht="18" customHeight="1">
      <c r="E280" s="126"/>
      <c r="F280" s="125"/>
      <c r="G280" s="123"/>
      <c r="H280" s="124"/>
    </row>
    <row r="281" spans="5:8" ht="18" customHeight="1">
      <c r="E281" s="126"/>
      <c r="F281" s="125"/>
      <c r="G281" s="123"/>
      <c r="H281" s="124"/>
    </row>
  </sheetData>
  <mergeCells count="12">
    <mergeCell ref="D1:H1"/>
    <mergeCell ref="A2:H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A153:D153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63"/>
  <headerFooter alignWithMargins="0">
    <oddHeader>&amp;R&amp;"Times New Roman,Normalny"&amp;12Zał Nr 2 do Sprawozdania Burmistrza z wykonania budżetu za 2009 roku</oddHeader>
    <oddFooter>&amp;C&amp;"Times New Roman,Normalny"&amp;12Strona &amp;P z &amp;N</oddFooter>
  </headerFooter>
  <rowBreaks count="3" manualBreakCount="3">
    <brk id="70" max="255" man="1"/>
    <brk id="108" max="255" man="1"/>
    <brk id="14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7"/>
  <sheetViews>
    <sheetView showGridLines="0" defaultGridColor="0" view="pageBreakPreview" zoomScale="80" zoomScaleSheetLayoutView="80" colorId="15" workbookViewId="0" topLeftCell="A26">
      <selection activeCell="D39" sqref="D39"/>
    </sheetView>
  </sheetViews>
  <sheetFormatPr defaultColWidth="13.00390625" defaultRowHeight="12.75"/>
  <cols>
    <col min="1" max="1" width="6.75390625" style="44" customWidth="1"/>
    <col min="2" max="2" width="9.75390625" style="44" customWidth="1"/>
    <col min="3" max="3" width="8.75390625" style="58" customWidth="1"/>
    <col min="4" max="4" width="68.875" style="45" customWidth="1"/>
    <col min="5" max="5" width="15.875" style="819" customWidth="1"/>
    <col min="6" max="6" width="15.75390625" style="820" customWidth="1"/>
    <col min="7" max="7" width="9.375" style="44" customWidth="1"/>
    <col min="8" max="9" width="11.75390625" style="44" customWidth="1"/>
    <col min="10" max="16384" width="12.625" style="0" customWidth="1"/>
  </cols>
  <sheetData>
    <row r="1" spans="1:7" s="84" customFormat="1" ht="34.5" customHeight="1">
      <c r="A1" s="821" t="s">
        <v>505</v>
      </c>
      <c r="B1" s="821"/>
      <c r="C1" s="821"/>
      <c r="D1" s="821"/>
      <c r="E1" s="821"/>
      <c r="F1" s="821"/>
      <c r="G1" s="821"/>
    </row>
    <row r="2" spans="1:7" s="84" customFormat="1" ht="15.75" customHeight="1">
      <c r="A2" s="822"/>
      <c r="B2" s="822"/>
      <c r="C2" s="822"/>
      <c r="D2" s="822"/>
      <c r="E2" s="823" t="s">
        <v>1</v>
      </c>
      <c r="F2" s="823"/>
      <c r="G2" s="823"/>
    </row>
    <row r="3" spans="1:7" s="826" customFormat="1" ht="34.5" customHeight="1">
      <c r="A3" s="351" t="s">
        <v>2</v>
      </c>
      <c r="B3" s="175" t="s">
        <v>34</v>
      </c>
      <c r="C3" s="175" t="s">
        <v>35</v>
      </c>
      <c r="D3" s="175" t="s">
        <v>262</v>
      </c>
      <c r="E3" s="824" t="s">
        <v>37</v>
      </c>
      <c r="F3" s="825" t="s">
        <v>5</v>
      </c>
      <c r="G3" s="352" t="s">
        <v>6</v>
      </c>
    </row>
    <row r="4" spans="1:7" s="84" customFormat="1" ht="12.75" customHeight="1" hidden="1">
      <c r="A4" s="351"/>
      <c r="B4" s="175"/>
      <c r="C4" s="175"/>
      <c r="D4" s="175"/>
      <c r="E4" s="824"/>
      <c r="F4" s="827"/>
      <c r="G4" s="828"/>
    </row>
    <row r="5" spans="1:7" s="84" customFormat="1" ht="12.75" customHeight="1">
      <c r="A5" s="55" t="s">
        <v>506</v>
      </c>
      <c r="B5" s="56">
        <v>2</v>
      </c>
      <c r="C5" s="56">
        <v>3</v>
      </c>
      <c r="D5" s="56">
        <v>4</v>
      </c>
      <c r="E5" s="829">
        <v>5</v>
      </c>
      <c r="F5" s="830">
        <v>6</v>
      </c>
      <c r="G5" s="57">
        <v>7</v>
      </c>
    </row>
    <row r="6" spans="1:7" ht="15">
      <c r="A6" s="152">
        <v>400</v>
      </c>
      <c r="B6" s="152"/>
      <c r="C6" s="152"/>
      <c r="D6" s="153" t="s">
        <v>242</v>
      </c>
      <c r="E6" s="179">
        <f>SUM(E7)</f>
        <v>188000</v>
      </c>
      <c r="F6" s="831">
        <f>SUM(F7)</f>
        <v>185473.84999999998</v>
      </c>
      <c r="G6" s="832">
        <f>(F6/E6)*100</f>
        <v>98.65630319148934</v>
      </c>
    </row>
    <row r="7" spans="1:7" s="84" customFormat="1" ht="15">
      <c r="A7" s="155"/>
      <c r="B7" s="155">
        <v>40002</v>
      </c>
      <c r="C7" s="155"/>
      <c r="D7" s="833" t="s">
        <v>277</v>
      </c>
      <c r="E7" s="201">
        <f>SUM(E8)</f>
        <v>188000</v>
      </c>
      <c r="F7" s="834">
        <f>SUM(F8)</f>
        <v>185473.84999999998</v>
      </c>
      <c r="G7" s="297">
        <f>(F7/E7)*100</f>
        <v>98.65630319148934</v>
      </c>
    </row>
    <row r="8" spans="1:7" ht="15">
      <c r="A8" s="155"/>
      <c r="B8" s="159"/>
      <c r="C8" s="159">
        <v>6050</v>
      </c>
      <c r="D8" s="149" t="s">
        <v>279</v>
      </c>
      <c r="E8" s="181">
        <f>SUM(E9,E10)</f>
        <v>188000</v>
      </c>
      <c r="F8" s="835">
        <f>SUM(F9,F10)</f>
        <v>185473.84999999998</v>
      </c>
      <c r="G8" s="295">
        <f>(F8/E8)*100</f>
        <v>98.65630319148934</v>
      </c>
    </row>
    <row r="9" spans="1:7" ht="15">
      <c r="A9" s="155"/>
      <c r="B9" s="159"/>
      <c r="C9" s="159"/>
      <c r="D9" s="149" t="s">
        <v>507</v>
      </c>
      <c r="E9" s="181">
        <v>183000</v>
      </c>
      <c r="F9" s="835">
        <v>180667.02</v>
      </c>
      <c r="G9" s="295">
        <f>(F9/E9)*100</f>
        <v>98.7251475409836</v>
      </c>
    </row>
    <row r="10" spans="1:7" ht="15">
      <c r="A10" s="155"/>
      <c r="B10" s="159"/>
      <c r="C10" s="159"/>
      <c r="D10" s="149" t="s">
        <v>508</v>
      </c>
      <c r="E10" s="181">
        <v>5000</v>
      </c>
      <c r="F10" s="835">
        <v>4806.83</v>
      </c>
      <c r="G10" s="295">
        <f>(F10/E10)*100</f>
        <v>96.13659999999999</v>
      </c>
    </row>
    <row r="11" spans="1:7" ht="15">
      <c r="A11" s="152">
        <v>600</v>
      </c>
      <c r="B11" s="152"/>
      <c r="C11" s="152"/>
      <c r="D11" s="153" t="s">
        <v>243</v>
      </c>
      <c r="E11" s="179">
        <f>SUM(E12,E15,E18)</f>
        <v>3039551</v>
      </c>
      <c r="F11" s="831">
        <f>SUM(F15,F18,F12)</f>
        <v>3005197.91</v>
      </c>
      <c r="G11" s="836">
        <f>(F11/E11)*100</f>
        <v>98.86979721675998</v>
      </c>
    </row>
    <row r="12" spans="1:7" ht="15">
      <c r="A12" s="837"/>
      <c r="B12" s="837">
        <v>60013</v>
      </c>
      <c r="C12" s="837"/>
      <c r="D12" s="156" t="s">
        <v>280</v>
      </c>
      <c r="E12" s="182">
        <f>E13</f>
        <v>100000</v>
      </c>
      <c r="F12" s="838">
        <f>SUM(F13)</f>
        <v>100000</v>
      </c>
      <c r="G12" s="297">
        <f>(F12/E12)*100</f>
        <v>100</v>
      </c>
    </row>
    <row r="13" spans="1:7" ht="43.5">
      <c r="A13" s="839"/>
      <c r="B13" s="839"/>
      <c r="C13" s="839">
        <v>6630</v>
      </c>
      <c r="D13" s="578" t="s">
        <v>281</v>
      </c>
      <c r="E13" s="840">
        <f>E14</f>
        <v>100000</v>
      </c>
      <c r="F13" s="840">
        <f>F14</f>
        <v>100000</v>
      </c>
      <c r="G13" s="295">
        <f>(F13/E13)*100</f>
        <v>100</v>
      </c>
    </row>
    <row r="14" spans="1:7" ht="15">
      <c r="A14" s="837"/>
      <c r="B14" s="837"/>
      <c r="C14" s="837"/>
      <c r="D14" s="578" t="s">
        <v>509</v>
      </c>
      <c r="E14" s="840">
        <v>100000</v>
      </c>
      <c r="F14" s="835">
        <v>100000</v>
      </c>
      <c r="G14" s="295">
        <f>(F14/E14)*100</f>
        <v>100</v>
      </c>
    </row>
    <row r="15" spans="1:7" s="843" customFormat="1" ht="20.25" customHeight="1">
      <c r="A15" s="837"/>
      <c r="B15" s="837">
        <v>60014</v>
      </c>
      <c r="C15" s="837"/>
      <c r="D15" s="841" t="s">
        <v>282</v>
      </c>
      <c r="E15" s="182">
        <f>E16</f>
        <v>20935</v>
      </c>
      <c r="F15" s="842">
        <f>SUM(F17)</f>
        <v>20935</v>
      </c>
      <c r="G15" s="297">
        <f>(F15/E15)*100</f>
        <v>100</v>
      </c>
    </row>
    <row r="16" spans="1:7" s="843" customFormat="1" ht="43.5">
      <c r="A16" s="837"/>
      <c r="B16" s="837"/>
      <c r="C16" s="839">
        <v>6620</v>
      </c>
      <c r="D16" s="45" t="s">
        <v>283</v>
      </c>
      <c r="E16" s="181">
        <f>E17</f>
        <v>20935</v>
      </c>
      <c r="F16" s="844">
        <f>SUM(F17)</f>
        <v>20935</v>
      </c>
      <c r="G16" s="295">
        <f>(F16/E16)*100</f>
        <v>100</v>
      </c>
    </row>
    <row r="17" spans="1:7" s="843" customFormat="1" ht="29.25">
      <c r="A17" s="837"/>
      <c r="B17" s="837"/>
      <c r="C17" s="839"/>
      <c r="D17" s="578" t="s">
        <v>457</v>
      </c>
      <c r="E17" s="181">
        <v>20935</v>
      </c>
      <c r="F17" s="844">
        <v>20935</v>
      </c>
      <c r="G17" s="295">
        <f>(F17/E17)*100</f>
        <v>100</v>
      </c>
    </row>
    <row r="18" spans="1:7" s="84" customFormat="1" ht="15">
      <c r="A18" s="155"/>
      <c r="B18" s="155">
        <v>60016</v>
      </c>
      <c r="C18" s="155"/>
      <c r="D18" s="156" t="s">
        <v>46</v>
      </c>
      <c r="E18" s="201">
        <f>SUM(E19,E29,E31)</f>
        <v>2918616</v>
      </c>
      <c r="F18" s="834">
        <f>SUM(F19,F29,F31)</f>
        <v>2884262.91</v>
      </c>
      <c r="G18" s="297">
        <f>(F18/E18)*100</f>
        <v>98.82296643340543</v>
      </c>
    </row>
    <row r="19" spans="1:7" ht="19.5" customHeight="1">
      <c r="A19" s="155"/>
      <c r="B19" s="159"/>
      <c r="C19" s="159">
        <v>6050</v>
      </c>
      <c r="D19" s="149" t="s">
        <v>333</v>
      </c>
      <c r="E19" s="181">
        <f>SUM(E20:E28)</f>
        <v>1685220</v>
      </c>
      <c r="F19" s="835">
        <f>SUM(F20:F28)</f>
        <v>1652508.9400000002</v>
      </c>
      <c r="G19" s="295">
        <f>(F19/E19)*100</f>
        <v>98.05894423280047</v>
      </c>
    </row>
    <row r="20" spans="1:7" ht="15">
      <c r="A20" s="155"/>
      <c r="B20" s="159"/>
      <c r="C20" s="159"/>
      <c r="D20" s="149" t="s">
        <v>510</v>
      </c>
      <c r="E20" s="181">
        <v>29001</v>
      </c>
      <c r="F20" s="835">
        <v>29001</v>
      </c>
      <c r="G20" s="295">
        <f>(F20/E20)*100</f>
        <v>100</v>
      </c>
    </row>
    <row r="21" spans="1:7" ht="15">
      <c r="A21" s="155"/>
      <c r="B21" s="159"/>
      <c r="C21" s="159"/>
      <c r="D21" s="845" t="s">
        <v>511</v>
      </c>
      <c r="E21" s="181">
        <v>292001</v>
      </c>
      <c r="F21" s="835">
        <v>292000.2</v>
      </c>
      <c r="G21" s="295">
        <f>(F21/E21)*100</f>
        <v>99.99972602833552</v>
      </c>
    </row>
    <row r="22" spans="1:7" ht="15">
      <c r="A22" s="155"/>
      <c r="B22" s="159"/>
      <c r="C22" s="159"/>
      <c r="D22" s="149" t="s">
        <v>512</v>
      </c>
      <c r="E22" s="181">
        <v>10011</v>
      </c>
      <c r="F22" s="835">
        <v>10011</v>
      </c>
      <c r="G22" s="295">
        <f>(F22/E22)*100</f>
        <v>100</v>
      </c>
    </row>
    <row r="23" spans="1:7" ht="15">
      <c r="A23" s="155"/>
      <c r="B23" s="159"/>
      <c r="C23" s="159"/>
      <c r="D23" s="149" t="s">
        <v>513</v>
      </c>
      <c r="E23" s="181">
        <v>139000</v>
      </c>
      <c r="F23" s="835">
        <v>108418.35</v>
      </c>
      <c r="G23" s="295">
        <f>(F23/E23)*100</f>
        <v>77.9988129496403</v>
      </c>
    </row>
    <row r="24" spans="1:7" ht="15">
      <c r="A24" s="155"/>
      <c r="B24" s="159"/>
      <c r="C24" s="159"/>
      <c r="D24" s="149" t="s">
        <v>514</v>
      </c>
      <c r="E24" s="181">
        <v>866904</v>
      </c>
      <c r="F24" s="835">
        <v>866903.59</v>
      </c>
      <c r="G24" s="295">
        <f>(F24/E24)*100</f>
        <v>99.99995270525918</v>
      </c>
    </row>
    <row r="25" spans="1:7" ht="15">
      <c r="A25" s="155"/>
      <c r="B25" s="159"/>
      <c r="C25" s="159"/>
      <c r="D25" s="149" t="s">
        <v>515</v>
      </c>
      <c r="E25" s="181">
        <v>228035</v>
      </c>
      <c r="F25" s="835">
        <v>226387.78</v>
      </c>
      <c r="G25" s="295">
        <f>(F25/E25)*100</f>
        <v>99.27764597539851</v>
      </c>
    </row>
    <row r="26" spans="1:7" ht="15">
      <c r="A26" s="155"/>
      <c r="B26" s="159"/>
      <c r="C26" s="159"/>
      <c r="D26" s="149" t="s">
        <v>516</v>
      </c>
      <c r="E26" s="181">
        <v>20000</v>
      </c>
      <c r="F26" s="835">
        <v>19520</v>
      </c>
      <c r="G26" s="295">
        <f>(F26/E26)*100</f>
        <v>97.6</v>
      </c>
    </row>
    <row r="27" spans="1:7" ht="15">
      <c r="A27" s="155"/>
      <c r="B27" s="159"/>
      <c r="C27" s="159"/>
      <c r="D27" s="149" t="s">
        <v>517</v>
      </c>
      <c r="E27" s="181">
        <v>32015</v>
      </c>
      <c r="F27" s="835">
        <v>32014.8</v>
      </c>
      <c r="G27" s="295">
        <f>(F27/E27)*100</f>
        <v>99.99937529283149</v>
      </c>
    </row>
    <row r="28" spans="1:7" ht="29.25">
      <c r="A28" s="155"/>
      <c r="B28" s="159"/>
      <c r="C28" s="159"/>
      <c r="D28" s="149" t="s">
        <v>518</v>
      </c>
      <c r="E28" s="181">
        <v>68253</v>
      </c>
      <c r="F28" s="835">
        <v>68252.22</v>
      </c>
      <c r="G28" s="295">
        <f>(F28/E28)*100</f>
        <v>99.99885719309042</v>
      </c>
    </row>
    <row r="29" spans="1:7" ht="19.5" customHeight="1">
      <c r="A29" s="155"/>
      <c r="B29" s="159"/>
      <c r="C29" s="159">
        <v>6059</v>
      </c>
      <c r="D29" s="149" t="s">
        <v>333</v>
      </c>
      <c r="E29" s="181">
        <f>E30</f>
        <v>33430</v>
      </c>
      <c r="F29" s="181">
        <f>F30</f>
        <v>31788.07</v>
      </c>
      <c r="G29" s="295">
        <f>(F29/E29)*100</f>
        <v>95.0884534848938</v>
      </c>
    </row>
    <row r="30" spans="1:7" ht="29.25">
      <c r="A30" s="155"/>
      <c r="B30" s="159"/>
      <c r="C30" s="159"/>
      <c r="D30" s="149" t="s">
        <v>458</v>
      </c>
      <c r="E30" s="181">
        <v>33430</v>
      </c>
      <c r="F30" s="835">
        <v>31788.07</v>
      </c>
      <c r="G30" s="295">
        <f>(F30/E30)*100</f>
        <v>95.0884534848938</v>
      </c>
    </row>
    <row r="31" spans="1:7" ht="43.5">
      <c r="A31" s="155"/>
      <c r="B31" s="159"/>
      <c r="C31" s="159">
        <v>6629</v>
      </c>
      <c r="D31" s="45" t="s">
        <v>283</v>
      </c>
      <c r="E31" s="181">
        <f>E32</f>
        <v>1199966</v>
      </c>
      <c r="F31" s="181">
        <f>F32</f>
        <v>1199965.9</v>
      </c>
      <c r="G31" s="295">
        <f>(F31/E31)*100</f>
        <v>99.99999166643055</v>
      </c>
    </row>
    <row r="32" spans="1:7" ht="29.25">
      <c r="A32" s="155"/>
      <c r="B32" s="159"/>
      <c r="C32" s="159"/>
      <c r="D32" s="149" t="s">
        <v>458</v>
      </c>
      <c r="E32" s="181">
        <v>1199966</v>
      </c>
      <c r="F32" s="835">
        <v>1199965.9</v>
      </c>
      <c r="G32" s="295">
        <f>(F32/E32)*100</f>
        <v>99.99999166643055</v>
      </c>
    </row>
    <row r="33" spans="1:7" ht="15">
      <c r="A33" s="152">
        <v>700</v>
      </c>
      <c r="B33" s="152"/>
      <c r="C33" s="152"/>
      <c r="D33" s="153" t="s">
        <v>244</v>
      </c>
      <c r="E33" s="179">
        <f>E34</f>
        <v>321371</v>
      </c>
      <c r="F33" s="831">
        <f>SUM(F34)</f>
        <v>317571.20999999996</v>
      </c>
      <c r="G33" s="836">
        <f>(F33/E33)*100</f>
        <v>98.8176313357459</v>
      </c>
    </row>
    <row r="34" spans="1:7" ht="15">
      <c r="A34" s="155"/>
      <c r="B34" s="155">
        <v>70005</v>
      </c>
      <c r="C34" s="155"/>
      <c r="D34" s="156" t="s">
        <v>52</v>
      </c>
      <c r="E34" s="201">
        <f>SUM(E35,E37)</f>
        <v>321371</v>
      </c>
      <c r="F34" s="838">
        <f>SUM(F35,F37)</f>
        <v>317571.20999999996</v>
      </c>
      <c r="G34" s="297">
        <f>(F34/E34)*100</f>
        <v>98.8176313357459</v>
      </c>
    </row>
    <row r="35" spans="1:7" ht="15">
      <c r="A35" s="155"/>
      <c r="B35" s="159"/>
      <c r="C35" s="159">
        <v>6050</v>
      </c>
      <c r="D35" s="149" t="s">
        <v>286</v>
      </c>
      <c r="E35" s="181">
        <f>E36</f>
        <v>126600</v>
      </c>
      <c r="F35" s="835">
        <f>SUM(F36)</f>
        <v>122801.97</v>
      </c>
      <c r="G35" s="295">
        <f>(F35/E35)*100</f>
        <v>96.99997630331754</v>
      </c>
    </row>
    <row r="36" spans="1:7" ht="15">
      <c r="A36" s="155"/>
      <c r="B36" s="159"/>
      <c r="C36" s="159"/>
      <c r="D36" s="149" t="s">
        <v>519</v>
      </c>
      <c r="E36" s="181">
        <v>126600</v>
      </c>
      <c r="F36" s="835">
        <v>122801.97</v>
      </c>
      <c r="G36" s="295">
        <f>(F36/E36)*100</f>
        <v>96.99997630331754</v>
      </c>
    </row>
    <row r="37" spans="1:7" ht="15">
      <c r="A37" s="155"/>
      <c r="B37" s="159"/>
      <c r="C37" s="159">
        <v>6060</v>
      </c>
      <c r="D37" s="149" t="s">
        <v>290</v>
      </c>
      <c r="E37" s="181">
        <f>SUM(E38,E39)</f>
        <v>194771</v>
      </c>
      <c r="F37" s="835">
        <f>SUM(F38,F39)</f>
        <v>194769.24</v>
      </c>
      <c r="G37" s="295">
        <f>(F37/E37)*100</f>
        <v>99.99909637471697</v>
      </c>
    </row>
    <row r="38" spans="1:7" ht="15">
      <c r="A38" s="155"/>
      <c r="B38" s="159"/>
      <c r="C38" s="159"/>
      <c r="D38" s="149" t="s">
        <v>520</v>
      </c>
      <c r="E38" s="181">
        <v>14748</v>
      </c>
      <c r="F38" s="846">
        <v>14747.36</v>
      </c>
      <c r="G38" s="295">
        <f>(F38/E38)*100</f>
        <v>99.99566042853269</v>
      </c>
    </row>
    <row r="39" spans="1:7" ht="15">
      <c r="A39" s="155"/>
      <c r="B39" s="159"/>
      <c r="C39" s="159"/>
      <c r="D39" s="149" t="s">
        <v>521</v>
      </c>
      <c r="E39" s="181">
        <v>180023</v>
      </c>
      <c r="F39" s="835">
        <v>180021.88</v>
      </c>
      <c r="G39" s="295">
        <f>(F39/E39)*100</f>
        <v>99.9993778572738</v>
      </c>
    </row>
    <row r="40" spans="1:7" ht="15">
      <c r="A40" s="152">
        <v>710</v>
      </c>
      <c r="B40" s="152"/>
      <c r="C40" s="152"/>
      <c r="D40" s="153" t="s">
        <v>245</v>
      </c>
      <c r="E40" s="179">
        <f>E41</f>
        <v>1750000</v>
      </c>
      <c r="F40" s="831">
        <f>SUM(F41)</f>
        <v>1749994</v>
      </c>
      <c r="G40" s="836">
        <f>(F40/E40)*100</f>
        <v>99.99965714285715</v>
      </c>
    </row>
    <row r="41" spans="1:7" ht="15">
      <c r="A41" s="155"/>
      <c r="B41" s="155">
        <v>71035</v>
      </c>
      <c r="C41" s="155"/>
      <c r="D41" s="156" t="s">
        <v>74</v>
      </c>
      <c r="E41" s="201">
        <f>E42</f>
        <v>1750000</v>
      </c>
      <c r="F41" s="834">
        <f>SUM(F42)</f>
        <v>1749994</v>
      </c>
      <c r="G41" s="297">
        <f>(F41/E41)*100</f>
        <v>99.99965714285715</v>
      </c>
    </row>
    <row r="42" spans="1:7" ht="15">
      <c r="A42" s="155"/>
      <c r="B42" s="159"/>
      <c r="C42" s="159">
        <v>6050</v>
      </c>
      <c r="D42" s="149" t="s">
        <v>286</v>
      </c>
      <c r="E42" s="181">
        <f>SUM(E43,E44)</f>
        <v>1750000</v>
      </c>
      <c r="F42" s="835">
        <f>SUM(F43,F44)</f>
        <v>1749994</v>
      </c>
      <c r="G42" s="295">
        <f>(F42/E42)*100</f>
        <v>99.99965714285715</v>
      </c>
    </row>
    <row r="43" spans="1:7" ht="15">
      <c r="A43" s="155"/>
      <c r="B43" s="847"/>
      <c r="C43" s="159"/>
      <c r="D43" s="149" t="s">
        <v>522</v>
      </c>
      <c r="E43" s="181">
        <v>1600000</v>
      </c>
      <c r="F43" s="848">
        <v>1600000</v>
      </c>
      <c r="G43" s="295">
        <f>(F43/E43)*100</f>
        <v>100</v>
      </c>
    </row>
    <row r="44" spans="1:7" ht="15">
      <c r="A44" s="155"/>
      <c r="B44" s="847"/>
      <c r="C44" s="159"/>
      <c r="D44" s="149" t="s">
        <v>523</v>
      </c>
      <c r="E44" s="181">
        <v>150000</v>
      </c>
      <c r="F44" s="835">
        <v>149994</v>
      </c>
      <c r="G44" s="295">
        <f>(F44/E44)*100</f>
        <v>99.996</v>
      </c>
    </row>
    <row r="45" spans="1:7" ht="15">
      <c r="A45" s="849">
        <v>750</v>
      </c>
      <c r="B45" s="850"/>
      <c r="C45" s="849"/>
      <c r="D45" s="138" t="s">
        <v>524</v>
      </c>
      <c r="E45" s="184">
        <f>SUM(E46)</f>
        <v>1800</v>
      </c>
      <c r="F45" s="851">
        <v>1731.18</v>
      </c>
      <c r="G45" s="836">
        <f>(F45/E45)*100</f>
        <v>96.17666666666666</v>
      </c>
    </row>
    <row r="46" spans="1:7" ht="15">
      <c r="A46" s="155"/>
      <c r="B46" s="161">
        <v>75023</v>
      </c>
      <c r="C46" s="159"/>
      <c r="D46" s="162" t="s">
        <v>79</v>
      </c>
      <c r="E46" s="298">
        <f>SUM(E47)</f>
        <v>1800</v>
      </c>
      <c r="F46" s="838">
        <f>SUM(F47)</f>
        <v>1731.18</v>
      </c>
      <c r="G46" s="297">
        <f>(F46/E46)*100</f>
        <v>96.17666666666666</v>
      </c>
    </row>
    <row r="47" spans="1:7" ht="15">
      <c r="A47" s="155"/>
      <c r="B47" s="847"/>
      <c r="C47" s="159">
        <v>6060</v>
      </c>
      <c r="D47" s="149" t="s">
        <v>290</v>
      </c>
      <c r="E47" s="181">
        <f>SUM(E48)</f>
        <v>1800</v>
      </c>
      <c r="F47" s="181">
        <f>SUM(F48)</f>
        <v>1731.18</v>
      </c>
      <c r="G47" s="295">
        <f>(F47/E47)*100</f>
        <v>96.17666666666666</v>
      </c>
    </row>
    <row r="48" spans="1:7" ht="15">
      <c r="A48" s="155"/>
      <c r="B48" s="847"/>
      <c r="C48" s="159"/>
      <c r="D48" s="149" t="s">
        <v>525</v>
      </c>
      <c r="E48" s="181">
        <v>1800</v>
      </c>
      <c r="F48" s="835">
        <v>1731.18</v>
      </c>
      <c r="G48" s="295">
        <v>68.82</v>
      </c>
    </row>
    <row r="49" spans="1:7" ht="31.5" customHeight="1">
      <c r="A49" s="152">
        <v>754</v>
      </c>
      <c r="B49" s="152"/>
      <c r="C49" s="152"/>
      <c r="D49" s="153" t="s">
        <v>526</v>
      </c>
      <c r="E49" s="179">
        <f>SUM(E50,E54,E57)</f>
        <v>157660</v>
      </c>
      <c r="F49" s="179">
        <f>SUM(F50,F54,F57)</f>
        <v>157569.18</v>
      </c>
      <c r="G49" s="836">
        <f>(F49/E49)*100</f>
        <v>99.94239502727388</v>
      </c>
    </row>
    <row r="50" spans="1:7" ht="15">
      <c r="A50" s="852"/>
      <c r="B50" s="852">
        <v>75405</v>
      </c>
      <c r="C50" s="852"/>
      <c r="D50" s="853" t="s">
        <v>322</v>
      </c>
      <c r="E50" s="854">
        <f>E51</f>
        <v>23000</v>
      </c>
      <c r="F50" s="854">
        <f>F51</f>
        <v>23000</v>
      </c>
      <c r="G50" s="297">
        <f>(F50/E50)*100</f>
        <v>100</v>
      </c>
    </row>
    <row r="51" spans="1:7" ht="29.25" customHeight="1">
      <c r="A51" s="855"/>
      <c r="B51" s="855"/>
      <c r="C51" s="856">
        <v>6170</v>
      </c>
      <c r="D51" s="857" t="s">
        <v>323</v>
      </c>
      <c r="E51" s="858">
        <f>SUM(E52:E53)</f>
        <v>23000</v>
      </c>
      <c r="F51" s="858">
        <f>SUM(F52:F53)</f>
        <v>23000</v>
      </c>
      <c r="G51" s="295">
        <f>(F51/E51)*100</f>
        <v>100</v>
      </c>
    </row>
    <row r="52" spans="1:7" ht="15">
      <c r="A52" s="855"/>
      <c r="B52" s="855"/>
      <c r="C52" s="856"/>
      <c r="D52" s="857" t="s">
        <v>527</v>
      </c>
      <c r="E52" s="858">
        <v>20000</v>
      </c>
      <c r="F52" s="858">
        <v>20000</v>
      </c>
      <c r="G52" s="295">
        <f>(F52/E52)*100</f>
        <v>100</v>
      </c>
    </row>
    <row r="53" spans="1:7" ht="15">
      <c r="A53" s="855"/>
      <c r="B53" s="855"/>
      <c r="C53" s="856"/>
      <c r="D53" s="857" t="s">
        <v>528</v>
      </c>
      <c r="E53" s="858">
        <v>3000</v>
      </c>
      <c r="F53" s="858">
        <v>3000</v>
      </c>
      <c r="G53" s="295">
        <f>(F53/E53)*100</f>
        <v>100</v>
      </c>
    </row>
    <row r="54" spans="1:7" ht="19.5" customHeight="1">
      <c r="A54" s="155"/>
      <c r="B54" s="155">
        <v>75412</v>
      </c>
      <c r="C54" s="155"/>
      <c r="D54" s="156" t="s">
        <v>324</v>
      </c>
      <c r="E54" s="201">
        <f>E55</f>
        <v>112660</v>
      </c>
      <c r="F54" s="838">
        <f>SUM(F55)</f>
        <v>112569.18</v>
      </c>
      <c r="G54" s="297">
        <f>(F54/E54)*100</f>
        <v>99.91938576247115</v>
      </c>
    </row>
    <row r="55" spans="1:7" ht="19.5" customHeight="1">
      <c r="A55" s="155"/>
      <c r="B55" s="159"/>
      <c r="C55" s="159">
        <v>6050</v>
      </c>
      <c r="D55" s="149" t="s">
        <v>279</v>
      </c>
      <c r="E55" s="181">
        <v>112660</v>
      </c>
      <c r="F55" s="848">
        <v>112569.18</v>
      </c>
      <c r="G55" s="295">
        <v>99.9</v>
      </c>
    </row>
    <row r="56" spans="1:7" ht="29.25">
      <c r="A56" s="155"/>
      <c r="B56" s="159"/>
      <c r="C56" s="159"/>
      <c r="D56" s="149" t="s">
        <v>529</v>
      </c>
      <c r="E56" s="181">
        <v>112660</v>
      </c>
      <c r="F56" s="835">
        <v>112569.18</v>
      </c>
      <c r="G56" s="295">
        <f>(F56/E56)*100</f>
        <v>99.91938576247115</v>
      </c>
    </row>
    <row r="57" spans="1:7" s="84" customFormat="1" ht="15">
      <c r="A57" s="859"/>
      <c r="B57" s="860">
        <v>75495</v>
      </c>
      <c r="C57" s="859"/>
      <c r="D57" s="861" t="s">
        <v>42</v>
      </c>
      <c r="E57" s="862">
        <f>SUM(E58)</f>
        <v>22000</v>
      </c>
      <c r="F57" s="862">
        <f>SUM(F58)</f>
        <v>22000</v>
      </c>
      <c r="G57" s="297">
        <f>(F57/E57)*100</f>
        <v>100</v>
      </c>
    </row>
    <row r="58" spans="1:7" s="84" customFormat="1" ht="15">
      <c r="A58" s="859"/>
      <c r="B58" s="860"/>
      <c r="C58" s="863">
        <v>6050</v>
      </c>
      <c r="D58" s="864" t="s">
        <v>333</v>
      </c>
      <c r="E58" s="865">
        <f>E59</f>
        <v>22000</v>
      </c>
      <c r="F58" s="865">
        <f>F59</f>
        <v>22000</v>
      </c>
      <c r="G58" s="295">
        <f>(F58/E58)*100</f>
        <v>100</v>
      </c>
    </row>
    <row r="59" spans="1:7" s="84" customFormat="1" ht="15">
      <c r="A59" s="859"/>
      <c r="B59" s="860"/>
      <c r="C59" s="863"/>
      <c r="D59" s="864" t="s">
        <v>530</v>
      </c>
      <c r="E59" s="865">
        <v>22000</v>
      </c>
      <c r="F59" s="865">
        <v>22000</v>
      </c>
      <c r="G59" s="295">
        <f>(F59/E59)*100</f>
        <v>100</v>
      </c>
    </row>
    <row r="60" spans="1:7" ht="15">
      <c r="A60" s="152">
        <v>801</v>
      </c>
      <c r="B60" s="152"/>
      <c r="C60" s="152"/>
      <c r="D60" s="153" t="s">
        <v>146</v>
      </c>
      <c r="E60" s="179">
        <f>E61+E67</f>
        <v>209762</v>
      </c>
      <c r="F60" s="179">
        <f>F61+F67</f>
        <v>173912.31</v>
      </c>
      <c r="G60" s="836">
        <f>(F60/E60)*100</f>
        <v>82.90934964388211</v>
      </c>
    </row>
    <row r="61" spans="1:7" s="84" customFormat="1" ht="15">
      <c r="A61" s="155"/>
      <c r="B61" s="155">
        <v>80110</v>
      </c>
      <c r="C61" s="155"/>
      <c r="D61" s="156" t="s">
        <v>154</v>
      </c>
      <c r="E61" s="201">
        <f>SUM(E62,E65)</f>
        <v>192642</v>
      </c>
      <c r="F61" s="201">
        <f>SUM(F62,F65)</f>
        <v>156792.35</v>
      </c>
      <c r="G61" s="297">
        <f>(F61/E61)*100</f>
        <v>81.39053269795788</v>
      </c>
    </row>
    <row r="62" spans="1:7" ht="15">
      <c r="A62" s="155"/>
      <c r="B62" s="159"/>
      <c r="C62" s="159">
        <v>6050</v>
      </c>
      <c r="D62" s="149" t="s">
        <v>286</v>
      </c>
      <c r="E62" s="181">
        <f>SUM(E63,E64)</f>
        <v>187992</v>
      </c>
      <c r="F62" s="181">
        <f>SUM(F63,F64)</f>
        <v>152165.56</v>
      </c>
      <c r="G62" s="295">
        <f>(F62/E62)*100</f>
        <v>80.94257202434146</v>
      </c>
    </row>
    <row r="63" spans="1:7" ht="29.25">
      <c r="A63" s="159"/>
      <c r="B63" s="159"/>
      <c r="C63" s="159"/>
      <c r="D63" s="149" t="s">
        <v>531</v>
      </c>
      <c r="E63" s="181">
        <v>155850</v>
      </c>
      <c r="F63" s="846">
        <v>120024.56</v>
      </c>
      <c r="G63" s="295">
        <f>(F63/E63)*100</f>
        <v>77.01287135065769</v>
      </c>
    </row>
    <row r="64" spans="1:7" ht="15">
      <c r="A64" s="159"/>
      <c r="B64" s="159"/>
      <c r="C64" s="159"/>
      <c r="D64" s="149" t="s">
        <v>532</v>
      </c>
      <c r="E64" s="181">
        <v>32142</v>
      </c>
      <c r="F64" s="846">
        <v>32141</v>
      </c>
      <c r="G64" s="295">
        <f>(F64/E64)*100</f>
        <v>99.99688880592372</v>
      </c>
    </row>
    <row r="65" spans="1:7" ht="43.5">
      <c r="A65" s="159"/>
      <c r="B65" s="159"/>
      <c r="C65" s="159">
        <v>6620</v>
      </c>
      <c r="D65" s="149" t="s">
        <v>283</v>
      </c>
      <c r="E65" s="181">
        <f>SUM(E66)</f>
        <v>4650</v>
      </c>
      <c r="F65" s="846">
        <f>SUM(F66)</f>
        <v>4626.79</v>
      </c>
      <c r="G65" s="295">
        <f>(F65/E65)*100</f>
        <v>99.50086021505376</v>
      </c>
    </row>
    <row r="66" spans="1:7" ht="29.25">
      <c r="A66" s="159"/>
      <c r="B66" s="159"/>
      <c r="C66" s="159"/>
      <c r="D66" s="149" t="s">
        <v>531</v>
      </c>
      <c r="E66" s="181">
        <v>4650</v>
      </c>
      <c r="F66" s="846">
        <v>4626.79</v>
      </c>
      <c r="G66" s="295">
        <f>(F66/E66)*100</f>
        <v>99.50086021505376</v>
      </c>
    </row>
    <row r="67" spans="1:9" s="490" customFormat="1" ht="15">
      <c r="A67" s="155"/>
      <c r="B67" s="155">
        <v>80195</v>
      </c>
      <c r="C67" s="155"/>
      <c r="D67" s="156" t="s">
        <v>533</v>
      </c>
      <c r="E67" s="201">
        <f>E69</f>
        <v>17120</v>
      </c>
      <c r="F67" s="201">
        <f>F69</f>
        <v>17119.96</v>
      </c>
      <c r="G67" s="297">
        <f>(F67/E67)*100</f>
        <v>99.99976635514018</v>
      </c>
      <c r="H67" s="84"/>
      <c r="I67" s="84"/>
    </row>
    <row r="68" spans="1:9" s="490" customFormat="1" ht="15">
      <c r="A68" s="155"/>
      <c r="B68" s="155"/>
      <c r="C68" s="159">
        <v>6050</v>
      </c>
      <c r="D68" s="149" t="s">
        <v>286</v>
      </c>
      <c r="E68" s="201">
        <f>E69</f>
        <v>17120</v>
      </c>
      <c r="F68" s="201">
        <f>F69</f>
        <v>17119.96</v>
      </c>
      <c r="G68" s="297">
        <f>(F68/E68)*100</f>
        <v>99.99976635514018</v>
      </c>
      <c r="H68" s="84"/>
      <c r="I68" s="84"/>
    </row>
    <row r="69" spans="1:7" ht="15">
      <c r="A69" s="159"/>
      <c r="B69" s="159"/>
      <c r="C69" s="159"/>
      <c r="D69" s="149" t="s">
        <v>534</v>
      </c>
      <c r="E69" s="181">
        <v>17120</v>
      </c>
      <c r="F69" s="846">
        <v>17119.96</v>
      </c>
      <c r="G69" s="297">
        <f>(F69/E69)*100</f>
        <v>99.99976635514018</v>
      </c>
    </row>
    <row r="70" spans="1:7" ht="15">
      <c r="A70" s="152">
        <v>900</v>
      </c>
      <c r="B70" s="152"/>
      <c r="C70" s="152"/>
      <c r="D70" s="153" t="s">
        <v>254</v>
      </c>
      <c r="E70" s="179">
        <f>SUM(E71,E77,E80,E83,E86)</f>
        <v>3840884</v>
      </c>
      <c r="F70" s="179">
        <f>SUM(F71,F77,F80,F83,F86)</f>
        <v>3732490.78</v>
      </c>
      <c r="G70" s="836">
        <f>(F70/E70)*100</f>
        <v>97.17790956456899</v>
      </c>
    </row>
    <row r="71" spans="1:7" ht="15">
      <c r="A71" s="155"/>
      <c r="B71" s="155">
        <v>90001</v>
      </c>
      <c r="C71" s="155"/>
      <c r="D71" s="156" t="s">
        <v>413</v>
      </c>
      <c r="E71" s="201">
        <f>SUM(E72,E75)</f>
        <v>301884</v>
      </c>
      <c r="F71" s="866">
        <f>SUM(F72,F75)</f>
        <v>195772.35</v>
      </c>
      <c r="G71" s="295">
        <f>(F71/E71)*100</f>
        <v>64.85019080176492</v>
      </c>
    </row>
    <row r="72" spans="1:7" s="84" customFormat="1" ht="15">
      <c r="A72" s="155"/>
      <c r="B72" s="159"/>
      <c r="C72" s="159">
        <v>6050</v>
      </c>
      <c r="D72" s="149" t="s">
        <v>286</v>
      </c>
      <c r="E72" s="867">
        <f>SUM(E73,E74)</f>
        <v>281884</v>
      </c>
      <c r="F72" s="867">
        <f>SUM(F73,F74)</f>
        <v>175772.35</v>
      </c>
      <c r="G72" s="295">
        <f>(F72/E72)*100</f>
        <v>62.356270664528665</v>
      </c>
    </row>
    <row r="73" spans="1:7" ht="29.25">
      <c r="A73" s="155"/>
      <c r="B73" s="159"/>
      <c r="C73" s="159"/>
      <c r="D73" s="149" t="s">
        <v>535</v>
      </c>
      <c r="E73" s="181">
        <v>156270</v>
      </c>
      <c r="F73" s="846">
        <v>156270</v>
      </c>
      <c r="G73" s="295">
        <f>(F73/E73)*100</f>
        <v>100</v>
      </c>
    </row>
    <row r="74" spans="1:7" ht="29.25">
      <c r="A74" s="155"/>
      <c r="B74" s="159"/>
      <c r="C74" s="159"/>
      <c r="D74" s="149" t="s">
        <v>536</v>
      </c>
      <c r="E74" s="181">
        <v>125614</v>
      </c>
      <c r="F74" s="846">
        <v>19502.35</v>
      </c>
      <c r="G74" s="295">
        <f>(F74/E74)*100</f>
        <v>15.52561816358049</v>
      </c>
    </row>
    <row r="75" spans="1:7" ht="15">
      <c r="A75" s="155"/>
      <c r="B75" s="159"/>
      <c r="C75" s="159">
        <v>6060</v>
      </c>
      <c r="D75" s="149" t="s">
        <v>290</v>
      </c>
      <c r="E75" s="181">
        <f>E76</f>
        <v>20000</v>
      </c>
      <c r="F75" s="181">
        <f>F76</f>
        <v>20000</v>
      </c>
      <c r="G75" s="295">
        <f>(F75/E75)*100</f>
        <v>100</v>
      </c>
    </row>
    <row r="76" spans="1:7" ht="15">
      <c r="A76" s="155"/>
      <c r="B76" s="159"/>
      <c r="C76" s="159"/>
      <c r="D76" s="149" t="s">
        <v>537</v>
      </c>
      <c r="E76" s="181">
        <v>20000</v>
      </c>
      <c r="F76" s="835">
        <v>20000</v>
      </c>
      <c r="G76" s="295">
        <f>(F76/E76)*100</f>
        <v>100</v>
      </c>
    </row>
    <row r="77" spans="1:7" s="84" customFormat="1" ht="15">
      <c r="A77" s="868"/>
      <c r="B77" s="155">
        <v>90004</v>
      </c>
      <c r="C77" s="155"/>
      <c r="D77" s="156" t="s">
        <v>182</v>
      </c>
      <c r="E77" s="298">
        <f>SUM(E78)</f>
        <v>50000</v>
      </c>
      <c r="F77" s="834">
        <f>SUM(F78)</f>
        <v>48054.96</v>
      </c>
      <c r="G77" s="297">
        <f>(F77/E77)*100</f>
        <v>96.10991999999999</v>
      </c>
    </row>
    <row r="78" spans="1:7" ht="19.5" customHeight="1">
      <c r="A78" s="869"/>
      <c r="B78" s="159"/>
      <c r="C78" s="159">
        <v>6050</v>
      </c>
      <c r="D78" s="149" t="s">
        <v>279</v>
      </c>
      <c r="E78" s="181">
        <f>E79</f>
        <v>50000</v>
      </c>
      <c r="F78" s="181">
        <f>F79</f>
        <v>48054.96</v>
      </c>
      <c r="G78" s="295">
        <f>(F78/E78)*100</f>
        <v>96.10991999999999</v>
      </c>
    </row>
    <row r="79" spans="1:7" ht="29.25">
      <c r="A79" s="869"/>
      <c r="B79" s="159"/>
      <c r="C79" s="159"/>
      <c r="D79" s="149" t="s">
        <v>538</v>
      </c>
      <c r="E79" s="181">
        <v>50000</v>
      </c>
      <c r="F79" s="835">
        <v>48054.96</v>
      </c>
      <c r="G79" s="295">
        <f>(F79/E79)*100</f>
        <v>96.10991999999999</v>
      </c>
    </row>
    <row r="80" spans="1:7" s="84" customFormat="1" ht="15">
      <c r="A80" s="868"/>
      <c r="B80" s="155">
        <v>90015</v>
      </c>
      <c r="C80" s="155"/>
      <c r="D80" s="156" t="s">
        <v>417</v>
      </c>
      <c r="E80" s="201">
        <f>SUM(E81)</f>
        <v>248000</v>
      </c>
      <c r="F80" s="834">
        <f>SUM(F81)</f>
        <v>247663.51</v>
      </c>
      <c r="G80" s="297">
        <f>(F80/E80)*100</f>
        <v>99.8643185483871</v>
      </c>
    </row>
    <row r="81" spans="1:7" ht="19.5" customHeight="1">
      <c r="A81" s="869"/>
      <c r="B81" s="149" t="s">
        <v>85</v>
      </c>
      <c r="C81" s="870" t="s">
        <v>419</v>
      </c>
      <c r="D81" s="149" t="s">
        <v>420</v>
      </c>
      <c r="E81" s="181">
        <f>E82</f>
        <v>248000</v>
      </c>
      <c r="F81" s="181">
        <f>F82</f>
        <v>247663.51</v>
      </c>
      <c r="G81" s="295">
        <f>(F81/E81)*100</f>
        <v>99.8643185483871</v>
      </c>
    </row>
    <row r="82" spans="1:7" s="84" customFormat="1" ht="15">
      <c r="A82" s="869"/>
      <c r="B82" s="149"/>
      <c r="C82" s="870"/>
      <c r="D82" s="149" t="s">
        <v>539</v>
      </c>
      <c r="E82" s="181">
        <v>248000</v>
      </c>
      <c r="F82" s="848">
        <v>247663.51</v>
      </c>
      <c r="G82" s="295">
        <f>(F82/E82)*100</f>
        <v>99.8643185483871</v>
      </c>
    </row>
    <row r="83" spans="1:7" s="84" customFormat="1" ht="15">
      <c r="A83" s="161"/>
      <c r="B83" s="161">
        <v>90017</v>
      </c>
      <c r="C83" s="161"/>
      <c r="D83" s="162" t="s">
        <v>188</v>
      </c>
      <c r="E83" s="298">
        <f>SUM(E84)</f>
        <v>2391000</v>
      </c>
      <c r="F83" s="834">
        <f>SUM(F84)</f>
        <v>2391000</v>
      </c>
      <c r="G83" s="297">
        <f>(F83/E83)*100</f>
        <v>100</v>
      </c>
    </row>
    <row r="84" spans="1:7" s="84" customFormat="1" ht="48" customHeight="1">
      <c r="A84" s="161"/>
      <c r="B84" s="871"/>
      <c r="C84" s="871">
        <v>6010</v>
      </c>
      <c r="D84" s="872" t="s">
        <v>421</v>
      </c>
      <c r="E84" s="867">
        <f>E85</f>
        <v>2391000</v>
      </c>
      <c r="F84" s="867">
        <f>F85</f>
        <v>2391000</v>
      </c>
      <c r="G84" s="295">
        <f>(F84/E84)*100</f>
        <v>100</v>
      </c>
    </row>
    <row r="85" spans="1:7" s="84" customFormat="1" ht="29.25">
      <c r="A85" s="161"/>
      <c r="B85" s="871"/>
      <c r="C85" s="871"/>
      <c r="D85" s="873" t="s">
        <v>540</v>
      </c>
      <c r="E85" s="867">
        <v>2391000</v>
      </c>
      <c r="F85" s="848">
        <v>2391000</v>
      </c>
      <c r="G85" s="295">
        <f>(F85/E85)*100</f>
        <v>100</v>
      </c>
    </row>
    <row r="86" spans="1:7" ht="15">
      <c r="A86" s="155"/>
      <c r="B86" s="155">
        <v>90095</v>
      </c>
      <c r="C86" s="155"/>
      <c r="D86" s="156" t="s">
        <v>42</v>
      </c>
      <c r="E86" s="201">
        <f>SUM(E87)</f>
        <v>850000</v>
      </c>
      <c r="F86" s="838">
        <f>SUM(F87)</f>
        <v>849999.96</v>
      </c>
      <c r="G86" s="297">
        <f>(F86/E86)*100</f>
        <v>99.99999529411764</v>
      </c>
    </row>
    <row r="87" spans="1:7" ht="15">
      <c r="A87" s="159"/>
      <c r="B87" s="159"/>
      <c r="C87" s="159">
        <v>6050</v>
      </c>
      <c r="D87" s="149" t="s">
        <v>286</v>
      </c>
      <c r="E87" s="181">
        <f>E88</f>
        <v>850000</v>
      </c>
      <c r="F87" s="181">
        <f>F88</f>
        <v>849999.96</v>
      </c>
      <c r="G87" s="295">
        <f>(F87/E87)*100</f>
        <v>99.99999529411764</v>
      </c>
    </row>
    <row r="88" spans="1:7" ht="29.25">
      <c r="A88" s="159"/>
      <c r="B88" s="159"/>
      <c r="C88" s="159"/>
      <c r="D88" s="149" t="s">
        <v>541</v>
      </c>
      <c r="E88" s="181">
        <v>850000</v>
      </c>
      <c r="F88" s="835">
        <v>849999.96</v>
      </c>
      <c r="G88" s="295">
        <f>(F88/E88)*100</f>
        <v>99.99999529411764</v>
      </c>
    </row>
    <row r="89" spans="1:7" ht="15">
      <c r="A89" s="152">
        <v>921</v>
      </c>
      <c r="B89" s="152"/>
      <c r="C89" s="152"/>
      <c r="D89" s="153" t="s">
        <v>256</v>
      </c>
      <c r="E89" s="179">
        <f>SUM(E90,E94)</f>
        <v>169150</v>
      </c>
      <c r="F89" s="831">
        <f>SUM(F90,F94)</f>
        <v>159373.2</v>
      </c>
      <c r="G89" s="836">
        <f>(F89/E89)*100</f>
        <v>94.22004138338752</v>
      </c>
    </row>
    <row r="90" spans="1:7" ht="15">
      <c r="A90" s="155"/>
      <c r="B90" s="155">
        <v>92109</v>
      </c>
      <c r="C90" s="155"/>
      <c r="D90" s="156" t="s">
        <v>423</v>
      </c>
      <c r="E90" s="201">
        <f>SUM(E91)</f>
        <v>122400</v>
      </c>
      <c r="F90" s="838">
        <f>SUM(F91)</f>
        <v>122396</v>
      </c>
      <c r="G90" s="297">
        <f>(F90/E90)*100</f>
        <v>99.99673202614379</v>
      </c>
    </row>
    <row r="91" spans="1:7" ht="15">
      <c r="A91" s="155"/>
      <c r="B91" s="159"/>
      <c r="C91" s="159">
        <v>6060</v>
      </c>
      <c r="D91" s="205" t="s">
        <v>290</v>
      </c>
      <c r="E91" s="181">
        <f>SUM(E92:E93)</f>
        <v>122400</v>
      </c>
      <c r="F91" s="181">
        <f>SUM(F92:F93)</f>
        <v>122396</v>
      </c>
      <c r="G91" s="295">
        <f>(F91/E91)*100</f>
        <v>99.99673202614379</v>
      </c>
    </row>
    <row r="92" spans="1:7" ht="15">
      <c r="A92" s="155"/>
      <c r="B92" s="159"/>
      <c r="C92" s="159"/>
      <c r="D92" s="205" t="s">
        <v>542</v>
      </c>
      <c r="E92" s="181">
        <v>52400</v>
      </c>
      <c r="F92" s="835">
        <v>52396</v>
      </c>
      <c r="G92" s="295">
        <f>(F92/E92)*100</f>
        <v>99.99236641221374</v>
      </c>
    </row>
    <row r="93" spans="1:7" ht="15">
      <c r="A93" s="155"/>
      <c r="B93" s="159"/>
      <c r="C93" s="159"/>
      <c r="D93" s="205" t="s">
        <v>543</v>
      </c>
      <c r="E93" s="181">
        <v>70000</v>
      </c>
      <c r="F93" s="835">
        <v>70000</v>
      </c>
      <c r="G93" s="295">
        <f>(F93/E93)*100</f>
        <v>100</v>
      </c>
    </row>
    <row r="94" spans="1:7" ht="15">
      <c r="A94" s="155"/>
      <c r="B94" s="161">
        <v>92113</v>
      </c>
      <c r="C94" s="159"/>
      <c r="D94" s="874" t="s">
        <v>426</v>
      </c>
      <c r="E94" s="298">
        <f>SUM(E95)</f>
        <v>46750</v>
      </c>
      <c r="F94" s="838">
        <f>SUM(F95)</f>
        <v>36977.2</v>
      </c>
      <c r="G94" s="297">
        <f>(F94/E94)*100</f>
        <v>79.09561497326203</v>
      </c>
    </row>
    <row r="95" spans="1:7" ht="43.5">
      <c r="A95" s="155"/>
      <c r="B95" s="159"/>
      <c r="C95" s="159">
        <v>6229</v>
      </c>
      <c r="D95" s="875" t="s">
        <v>427</v>
      </c>
      <c r="E95" s="181">
        <f>SUM(E96)</f>
        <v>46750</v>
      </c>
      <c r="F95" s="835">
        <f>SUM(F96)</f>
        <v>36977.2</v>
      </c>
      <c r="G95" s="295">
        <f>(F95/E95)*100</f>
        <v>79.09561497326203</v>
      </c>
    </row>
    <row r="96" spans="1:7" ht="43.5">
      <c r="A96" s="155"/>
      <c r="B96" s="159"/>
      <c r="C96" s="159"/>
      <c r="D96" s="875" t="s">
        <v>544</v>
      </c>
      <c r="E96" s="181">
        <v>46750</v>
      </c>
      <c r="F96" s="835">
        <v>36977.2</v>
      </c>
      <c r="G96" s="295">
        <f>(F96/E96)*100</f>
        <v>79.09561497326203</v>
      </c>
    </row>
    <row r="97" spans="1:7" ht="15">
      <c r="A97" s="152">
        <v>926</v>
      </c>
      <c r="B97" s="152"/>
      <c r="C97" s="152"/>
      <c r="D97" s="153" t="s">
        <v>257</v>
      </c>
      <c r="E97" s="179">
        <f>SUM(E98,E106)</f>
        <v>2509700</v>
      </c>
      <c r="F97" s="876">
        <f>SUM(F98,F106)</f>
        <v>2404992.01</v>
      </c>
      <c r="G97" s="836">
        <f>(F97/E97)*100</f>
        <v>95.8278682711081</v>
      </c>
    </row>
    <row r="98" spans="1:7" ht="15">
      <c r="A98" s="155"/>
      <c r="B98" s="155">
        <v>92601</v>
      </c>
      <c r="C98" s="155"/>
      <c r="D98" s="156" t="s">
        <v>198</v>
      </c>
      <c r="E98" s="201">
        <f>SUM(E99,E101,E104)</f>
        <v>2439700</v>
      </c>
      <c r="F98" s="201">
        <f>SUM(F99,F101,F104)</f>
        <v>2334992</v>
      </c>
      <c r="G98" s="297">
        <f>(F98/E98)*100</f>
        <v>95.70816083944747</v>
      </c>
    </row>
    <row r="99" spans="1:7" ht="43.5">
      <c r="A99" s="159"/>
      <c r="B99" s="159"/>
      <c r="C99" s="159">
        <v>6620</v>
      </c>
      <c r="D99" s="578" t="s">
        <v>283</v>
      </c>
      <c r="E99" s="181">
        <f>E100</f>
        <v>222000</v>
      </c>
      <c r="F99" s="181">
        <f>F100</f>
        <v>213985.93</v>
      </c>
      <c r="G99" s="295">
        <f>(F99/E99)*100</f>
        <v>96.39005855855855</v>
      </c>
    </row>
    <row r="100" spans="1:7" ht="43.5">
      <c r="A100" s="159"/>
      <c r="B100" s="159"/>
      <c r="C100" s="159"/>
      <c r="D100" s="149" t="s">
        <v>488</v>
      </c>
      <c r="E100" s="181">
        <v>222000</v>
      </c>
      <c r="F100" s="848">
        <v>213985.93</v>
      </c>
      <c r="G100" s="295">
        <f>(F100/E100)*100</f>
        <v>96.39005855855855</v>
      </c>
    </row>
    <row r="101" spans="1:7" ht="15">
      <c r="A101" s="155"/>
      <c r="B101" s="159"/>
      <c r="C101" s="159">
        <v>6050</v>
      </c>
      <c r="D101" s="149" t="s">
        <v>279</v>
      </c>
      <c r="E101" s="181">
        <f>SUM(E102:E103)</f>
        <v>2192700</v>
      </c>
      <c r="F101" s="181">
        <f>SUM(F102:F103)</f>
        <v>2096203.27</v>
      </c>
      <c r="G101" s="295">
        <f>(F101/E101)*100</f>
        <v>95.59918228667853</v>
      </c>
    </row>
    <row r="102" spans="1:7" ht="29.25">
      <c r="A102" s="155"/>
      <c r="B102" s="159"/>
      <c r="C102" s="159"/>
      <c r="D102" s="149" t="s">
        <v>545</v>
      </c>
      <c r="E102" s="181">
        <v>560000</v>
      </c>
      <c r="F102" s="835">
        <v>543808.67</v>
      </c>
      <c r="G102" s="295">
        <f>(F102/E102)*100</f>
        <v>97.10869107142858</v>
      </c>
    </row>
    <row r="103" spans="1:7" ht="15">
      <c r="A103" s="155"/>
      <c r="B103" s="159"/>
      <c r="C103" s="159"/>
      <c r="D103" s="149" t="s">
        <v>546</v>
      </c>
      <c r="E103" s="181">
        <v>1632700</v>
      </c>
      <c r="F103" s="835">
        <v>1552394.6</v>
      </c>
      <c r="G103" s="295">
        <f>(F103/E103)*100</f>
        <v>95.08143565872483</v>
      </c>
    </row>
    <row r="104" spans="1:7" ht="15">
      <c r="A104" s="155"/>
      <c r="B104" s="159"/>
      <c r="C104" s="159">
        <v>6059</v>
      </c>
      <c r="D104" s="149" t="s">
        <v>279</v>
      </c>
      <c r="E104" s="181">
        <f>E105</f>
        <v>25000</v>
      </c>
      <c r="F104" s="181">
        <f>F105</f>
        <v>24802.8</v>
      </c>
      <c r="G104" s="295">
        <f>(F104/E104)*100</f>
        <v>99.2112</v>
      </c>
    </row>
    <row r="105" spans="1:7" ht="29.25">
      <c r="A105" s="155"/>
      <c r="B105" s="159"/>
      <c r="C105" s="159"/>
      <c r="D105" s="149" t="s">
        <v>547</v>
      </c>
      <c r="E105" s="181">
        <v>25000</v>
      </c>
      <c r="F105" s="835">
        <v>24802.8</v>
      </c>
      <c r="G105" s="295">
        <f>(F105/E105)*100</f>
        <v>99.2112</v>
      </c>
    </row>
    <row r="106" spans="1:7" ht="15">
      <c r="A106" s="155"/>
      <c r="B106" s="155">
        <v>92695</v>
      </c>
      <c r="C106" s="155"/>
      <c r="D106" s="156" t="s">
        <v>42</v>
      </c>
      <c r="E106" s="201">
        <f>SUM(E107)</f>
        <v>70000</v>
      </c>
      <c r="F106" s="838">
        <f>SUM(F107)</f>
        <v>70000.01</v>
      </c>
      <c r="G106" s="297">
        <f>(F106/E106)*100</f>
        <v>100.00001428571427</v>
      </c>
    </row>
    <row r="107" spans="1:7" ht="15">
      <c r="A107" s="159"/>
      <c r="B107" s="159"/>
      <c r="C107" s="159">
        <v>6060</v>
      </c>
      <c r="D107" s="149" t="s">
        <v>425</v>
      </c>
      <c r="E107" s="181">
        <f>E108</f>
        <v>70000</v>
      </c>
      <c r="F107" s="181">
        <f>F108</f>
        <v>70000.01</v>
      </c>
      <c r="G107" s="295">
        <f>(F107/E107)*100</f>
        <v>100.00001428571427</v>
      </c>
    </row>
    <row r="108" spans="1:7" ht="15">
      <c r="A108" s="877"/>
      <c r="B108" s="877"/>
      <c r="C108" s="877"/>
      <c r="D108" s="878" t="s">
        <v>548</v>
      </c>
      <c r="E108" s="227">
        <v>70000</v>
      </c>
      <c r="F108" s="879">
        <v>70000.01</v>
      </c>
      <c r="G108" s="302">
        <f>(F108/E108)*100</f>
        <v>100.00001428571427</v>
      </c>
    </row>
    <row r="109" spans="1:7" ht="15">
      <c r="A109" s="880" t="s">
        <v>205</v>
      </c>
      <c r="B109" s="880"/>
      <c r="C109" s="880"/>
      <c r="D109" s="880"/>
      <c r="E109" s="881">
        <f>SUM(E97,E89,E70,E60,E49,E45,E40,E33,E11,E6)</f>
        <v>12187878</v>
      </c>
      <c r="F109" s="882">
        <f>SUM(F97,F89,F70,F60,F49,F45,F40,F33,F11,F6)</f>
        <v>11888305.629999997</v>
      </c>
      <c r="G109" s="309">
        <f>(F109/E109)*100</f>
        <v>97.54204653180805</v>
      </c>
    </row>
    <row r="110" spans="1:7" ht="15">
      <c r="A110"/>
      <c r="B110"/>
      <c r="C110"/>
      <c r="D110" s="883"/>
      <c r="E110" s="884"/>
      <c r="F110" s="884"/>
      <c r="G110"/>
    </row>
    <row r="111" spans="1:7" ht="15">
      <c r="A111"/>
      <c r="B111"/>
      <c r="C111"/>
      <c r="D111" s="883"/>
      <c r="E111" s="884"/>
      <c r="F111" s="884"/>
      <c r="G111"/>
    </row>
    <row r="112" spans="1:7" ht="15">
      <c r="A112"/>
      <c r="B112"/>
      <c r="C112"/>
      <c r="D112" s="883"/>
      <c r="E112" s="884"/>
      <c r="F112" s="884"/>
      <c r="G112"/>
    </row>
    <row r="113" spans="1:7" ht="15">
      <c r="A113"/>
      <c r="B113"/>
      <c r="C113"/>
      <c r="D113" s="883"/>
      <c r="E113" s="884"/>
      <c r="F113" s="884"/>
      <c r="G113"/>
    </row>
    <row r="114" spans="1:7" ht="15">
      <c r="A114"/>
      <c r="B114"/>
      <c r="C114"/>
      <c r="D114" s="883"/>
      <c r="E114" s="884"/>
      <c r="F114" s="884"/>
      <c r="G114"/>
    </row>
    <row r="115" spans="1:7" ht="15">
      <c r="A115"/>
      <c r="B115"/>
      <c r="C115"/>
      <c r="D115" s="883"/>
      <c r="E115" s="884"/>
      <c r="F115" s="884"/>
      <c r="G115"/>
    </row>
    <row r="116" spans="1:7" ht="15">
      <c r="A116"/>
      <c r="B116"/>
      <c r="C116"/>
      <c r="D116" s="883"/>
      <c r="E116" s="884"/>
      <c r="F116" s="884"/>
      <c r="G116"/>
    </row>
    <row r="117" spans="1:7" s="84" customFormat="1" ht="15">
      <c r="A117"/>
      <c r="B117"/>
      <c r="C117"/>
      <c r="D117" s="883"/>
      <c r="E117" s="884"/>
      <c r="F117" s="884"/>
      <c r="G117"/>
    </row>
    <row r="118" spans="1:7" ht="15">
      <c r="A118"/>
      <c r="B118"/>
      <c r="C118"/>
      <c r="D118" s="883"/>
      <c r="E118" s="884"/>
      <c r="F118" s="884"/>
      <c r="G118"/>
    </row>
    <row r="119" spans="1:7" ht="15">
      <c r="A119"/>
      <c r="B119"/>
      <c r="C119"/>
      <c r="D119" s="883"/>
      <c r="E119" s="884"/>
      <c r="F119" s="884"/>
      <c r="G119"/>
    </row>
    <row r="120" spans="1:7" s="84" customFormat="1" ht="15">
      <c r="A120"/>
      <c r="B120"/>
      <c r="C120"/>
      <c r="D120" s="883"/>
      <c r="E120" s="884"/>
      <c r="F120" s="884"/>
      <c r="G120"/>
    </row>
    <row r="121" spans="1:7" ht="15">
      <c r="A121"/>
      <c r="B121"/>
      <c r="C121"/>
      <c r="D121" s="883"/>
      <c r="E121" s="884"/>
      <c r="F121" s="884"/>
      <c r="G121"/>
    </row>
    <row r="122" spans="1:7" ht="15">
      <c r="A122"/>
      <c r="B122"/>
      <c r="C122"/>
      <c r="D122" s="883"/>
      <c r="E122" s="884"/>
      <c r="F122" s="884"/>
      <c r="G122"/>
    </row>
    <row r="123" spans="1:7" ht="15">
      <c r="A123"/>
      <c r="B123"/>
      <c r="C123"/>
      <c r="D123" s="883"/>
      <c r="E123" s="884"/>
      <c r="F123" s="884"/>
      <c r="G123"/>
    </row>
    <row r="124" spans="1:7" ht="15">
      <c r="A124"/>
      <c r="B124"/>
      <c r="C124"/>
      <c r="D124" s="883"/>
      <c r="E124" s="884"/>
      <c r="F124" s="884"/>
      <c r="G124"/>
    </row>
    <row r="125" spans="1:7" ht="15">
      <c r="A125"/>
      <c r="B125"/>
      <c r="C125"/>
      <c r="D125" s="883"/>
      <c r="E125" s="884"/>
      <c r="F125" s="884"/>
      <c r="G125"/>
    </row>
    <row r="126" spans="1:7" s="84" customFormat="1" ht="15">
      <c r="A126"/>
      <c r="B126"/>
      <c r="C126"/>
      <c r="D126" s="883"/>
      <c r="E126" s="884"/>
      <c r="F126" s="884"/>
      <c r="G126"/>
    </row>
    <row r="127" spans="1:7" s="84" customFormat="1" ht="15">
      <c r="A127"/>
      <c r="B127"/>
      <c r="C127"/>
      <c r="D127" s="883"/>
      <c r="E127" s="884"/>
      <c r="F127" s="884"/>
      <c r="G127"/>
    </row>
    <row r="128" spans="1:7" ht="15">
      <c r="A128"/>
      <c r="B128"/>
      <c r="C128"/>
      <c r="D128" s="883"/>
      <c r="E128" s="884"/>
      <c r="F128" s="884"/>
      <c r="G128"/>
    </row>
    <row r="129" ht="15">
      <c r="G129" s="126"/>
    </row>
    <row r="130" ht="15">
      <c r="G130" s="126"/>
    </row>
    <row r="131" ht="15">
      <c r="G131" s="126"/>
    </row>
    <row r="132" ht="15">
      <c r="G132" s="126"/>
    </row>
    <row r="133" ht="15">
      <c r="G133" s="126"/>
    </row>
    <row r="134" ht="15">
      <c r="G134" s="126"/>
    </row>
    <row r="135" ht="15">
      <c r="G135" s="126"/>
    </row>
    <row r="136" ht="15">
      <c r="G136" s="126"/>
    </row>
    <row r="137" ht="15">
      <c r="G137" s="126"/>
    </row>
    <row r="138" ht="15">
      <c r="G138" s="126"/>
    </row>
    <row r="139" ht="15">
      <c r="G139" s="126"/>
    </row>
    <row r="140" ht="15">
      <c r="G140" s="126"/>
    </row>
    <row r="141" ht="15">
      <c r="G141" s="126"/>
    </row>
    <row r="142" ht="15">
      <c r="G142" s="126"/>
    </row>
    <row r="143" ht="15">
      <c r="G143" s="126"/>
    </row>
    <row r="144" ht="15">
      <c r="G144" s="126"/>
    </row>
    <row r="145" ht="15">
      <c r="G145" s="126"/>
    </row>
    <row r="146" ht="15">
      <c r="G146" s="126"/>
    </row>
    <row r="147" ht="15">
      <c r="G147" s="126"/>
    </row>
    <row r="148" ht="15">
      <c r="G148" s="126"/>
    </row>
    <row r="149" ht="15">
      <c r="G149" s="126"/>
    </row>
    <row r="150" ht="15">
      <c r="G150" s="126"/>
    </row>
    <row r="151" ht="15">
      <c r="G151" s="126"/>
    </row>
    <row r="152" ht="15">
      <c r="G152" s="126"/>
    </row>
    <row r="153" ht="15">
      <c r="G153" s="126"/>
    </row>
    <row r="154" ht="15">
      <c r="G154" s="126"/>
    </row>
    <row r="155" ht="15">
      <c r="G155" s="126"/>
    </row>
    <row r="156" ht="15">
      <c r="G156" s="126"/>
    </row>
    <row r="157" ht="15">
      <c r="G157" s="126"/>
    </row>
    <row r="158" ht="15">
      <c r="G158" s="126"/>
    </row>
    <row r="159" ht="15">
      <c r="G159" s="126"/>
    </row>
    <row r="160" ht="15">
      <c r="G160" s="126"/>
    </row>
    <row r="161" ht="15">
      <c r="G161" s="126"/>
    </row>
    <row r="162" ht="15">
      <c r="G162" s="126"/>
    </row>
    <row r="163" ht="15">
      <c r="G163" s="126"/>
    </row>
    <row r="164" ht="15">
      <c r="G164" s="126"/>
    </row>
    <row r="165" ht="15">
      <c r="G165" s="126"/>
    </row>
    <row r="166" ht="15">
      <c r="G166" s="126"/>
    </row>
    <row r="167" ht="15">
      <c r="G167" s="126"/>
    </row>
    <row r="168" ht="15">
      <c r="G168" s="126"/>
    </row>
    <row r="169" ht="15">
      <c r="G169" s="126"/>
    </row>
    <row r="170" ht="15">
      <c r="G170" s="126"/>
    </row>
    <row r="171" ht="15">
      <c r="G171" s="126"/>
    </row>
    <row r="172" ht="15">
      <c r="G172" s="126"/>
    </row>
    <row r="173" ht="15">
      <c r="G173" s="126"/>
    </row>
    <row r="174" ht="15">
      <c r="G174" s="126"/>
    </row>
    <row r="175" ht="15">
      <c r="G175" s="126"/>
    </row>
    <row r="176" ht="15">
      <c r="G176" s="126"/>
    </row>
    <row r="177" ht="15">
      <c r="G177" s="126"/>
    </row>
    <row r="178" ht="15">
      <c r="G178" s="126"/>
    </row>
    <row r="179" ht="15">
      <c r="G179" s="126"/>
    </row>
    <row r="180" ht="15">
      <c r="G180" s="126"/>
    </row>
    <row r="181" ht="15">
      <c r="G181" s="126"/>
    </row>
    <row r="182" ht="15">
      <c r="G182" s="126"/>
    </row>
    <row r="183" ht="15">
      <c r="G183" s="126"/>
    </row>
    <row r="184" ht="15">
      <c r="G184" s="126"/>
    </row>
    <row r="185" ht="15">
      <c r="G185" s="126"/>
    </row>
    <row r="186" ht="15">
      <c r="G186" s="126"/>
    </row>
    <row r="187" ht="15">
      <c r="G187" s="126"/>
    </row>
    <row r="188" ht="15">
      <c r="G188" s="126"/>
    </row>
    <row r="189" ht="15">
      <c r="G189" s="126"/>
    </row>
    <row r="190" ht="15">
      <c r="G190" s="126"/>
    </row>
    <row r="191" ht="15">
      <c r="G191" s="126"/>
    </row>
    <row r="192" ht="15">
      <c r="G192" s="126"/>
    </row>
    <row r="193" ht="15">
      <c r="G193" s="126"/>
    </row>
    <row r="194" ht="15">
      <c r="G194" s="126"/>
    </row>
    <row r="195" ht="15">
      <c r="G195" s="126"/>
    </row>
    <row r="196" ht="15">
      <c r="G196" s="126"/>
    </row>
    <row r="197" ht="15">
      <c r="G197" s="126"/>
    </row>
    <row r="198" ht="15">
      <c r="G198" s="126"/>
    </row>
    <row r="199" ht="15">
      <c r="G199" s="126"/>
    </row>
    <row r="200" ht="15">
      <c r="G200" s="126"/>
    </row>
    <row r="201" ht="15">
      <c r="G201" s="126"/>
    </row>
    <row r="202" ht="15">
      <c r="G202" s="126"/>
    </row>
    <row r="203" ht="15">
      <c r="G203" s="126"/>
    </row>
    <row r="204" ht="15">
      <c r="G204" s="126"/>
    </row>
    <row r="205" ht="15">
      <c r="G205" s="126"/>
    </row>
    <row r="206" ht="15">
      <c r="G206" s="126"/>
    </row>
    <row r="207" ht="15">
      <c r="G207" s="126"/>
    </row>
    <row r="208" ht="15">
      <c r="G208" s="126"/>
    </row>
    <row r="209" ht="15">
      <c r="G209" s="126"/>
    </row>
    <row r="210" ht="15">
      <c r="G210" s="126"/>
    </row>
    <row r="211" ht="15">
      <c r="G211" s="126"/>
    </row>
    <row r="212" ht="15">
      <c r="G212" s="126"/>
    </row>
    <row r="213" ht="15">
      <c r="G213" s="126"/>
    </row>
    <row r="214" ht="15">
      <c r="G214" s="126"/>
    </row>
    <row r="215" ht="15">
      <c r="G215" s="126"/>
    </row>
    <row r="216" ht="15">
      <c r="G216" s="126"/>
    </row>
    <row r="217" ht="15">
      <c r="G217" s="126"/>
    </row>
    <row r="218" ht="15">
      <c r="G218" s="126"/>
    </row>
    <row r="219" ht="15">
      <c r="G219" s="126"/>
    </row>
    <row r="220" ht="15">
      <c r="G220" s="126"/>
    </row>
    <row r="221" ht="15">
      <c r="G221" s="126"/>
    </row>
    <row r="222" ht="15">
      <c r="G222" s="126"/>
    </row>
    <row r="223" ht="15">
      <c r="G223" s="126"/>
    </row>
    <row r="224" ht="15">
      <c r="G224" s="126"/>
    </row>
    <row r="225" ht="15">
      <c r="G225" s="126"/>
    </row>
    <row r="226" ht="15">
      <c r="G226" s="126"/>
    </row>
    <row r="227" ht="15">
      <c r="G227" s="126"/>
    </row>
    <row r="228" ht="15">
      <c r="G228" s="126"/>
    </row>
    <row r="229" ht="15">
      <c r="G229" s="126"/>
    </row>
    <row r="230" ht="15">
      <c r="G230" s="126"/>
    </row>
    <row r="231" ht="15">
      <c r="G231" s="126"/>
    </row>
    <row r="232" ht="15">
      <c r="G232" s="126"/>
    </row>
    <row r="233" ht="15">
      <c r="G233" s="126"/>
    </row>
    <row r="234" ht="15">
      <c r="G234" s="126"/>
    </row>
    <row r="235" ht="15">
      <c r="G235" s="126"/>
    </row>
    <row r="236" ht="15">
      <c r="G236" s="126"/>
    </row>
    <row r="237" ht="15">
      <c r="G237" s="126"/>
    </row>
  </sheetData>
  <mergeCells count="8">
    <mergeCell ref="A1:G1"/>
    <mergeCell ref="E2:G2"/>
    <mergeCell ref="A3:A4"/>
    <mergeCell ref="B3:B4"/>
    <mergeCell ref="C3:C4"/>
    <mergeCell ref="D3:D4"/>
    <mergeCell ref="E3:E4"/>
    <mergeCell ref="A109:D109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portrait" paperSize="9" scale="63"/>
  <headerFooter alignWithMargins="0">
    <oddHeader>&amp;R&amp;"Times New Roman,Normalny"&amp;12Zał Nr 20 do Sprawozdania Burmistrza z wykonania budżetu za 2009 roku</oddHeader>
    <oddFooter>&amp;C&amp;"Times New Roman,Normalny"&amp;12Strona &amp;P z &amp;N</oddFooter>
  </headerFooter>
  <rowBreaks count="1" manualBreakCount="1">
    <brk id="5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defaultGridColor="0" view="pageBreakPreview" zoomScale="80" zoomScaleSheetLayoutView="80" colorId="15" workbookViewId="0" topLeftCell="A10">
      <selection activeCell="N22" sqref="N22"/>
    </sheetView>
  </sheetViews>
  <sheetFormatPr defaultColWidth="9.00390625" defaultRowHeight="12.75"/>
  <cols>
    <col min="1" max="1" width="6.75390625" style="885" customWidth="1"/>
    <col min="2" max="2" width="9.875" style="885" customWidth="1"/>
    <col min="3" max="3" width="6.75390625" style="885" customWidth="1"/>
    <col min="4" max="4" width="49.625" style="886" customWidth="1"/>
    <col min="5" max="6" width="12.75390625" style="885" customWidth="1"/>
    <col min="7" max="7" width="11.125" style="885" customWidth="1"/>
    <col min="8" max="16384" width="9.00390625" style="885" customWidth="1"/>
  </cols>
  <sheetData>
    <row r="1" spans="1:11" ht="24" customHeight="1">
      <c r="A1"/>
      <c r="B1"/>
      <c r="C1"/>
      <c r="D1"/>
      <c r="E1" s="747"/>
      <c r="F1" s="747"/>
      <c r="G1" s="747"/>
      <c r="H1" s="746"/>
      <c r="I1" s="746"/>
      <c r="J1" s="746"/>
      <c r="K1" s="746"/>
    </row>
    <row r="2" spans="1:7" ht="32.25" customHeight="1">
      <c r="A2" s="7" t="s">
        <v>549</v>
      </c>
      <c r="B2" s="7"/>
      <c r="C2" s="7"/>
      <c r="D2" s="7"/>
      <c r="E2" s="7"/>
      <c r="F2" s="7"/>
      <c r="G2" s="7"/>
    </row>
    <row r="3" spans="1:7" ht="19.5" customHeight="1">
      <c r="A3" s="887"/>
      <c r="B3" s="887"/>
      <c r="C3" s="887"/>
      <c r="D3" s="887"/>
      <c r="E3" s="887"/>
      <c r="F3" s="887"/>
      <c r="G3" s="887"/>
    </row>
    <row r="4" spans="1:7" ht="13.5" customHeight="1">
      <c r="A4" s="237"/>
      <c r="B4" s="237"/>
      <c r="C4" s="237"/>
      <c r="D4" s="888" t="s">
        <v>1</v>
      </c>
      <c r="E4" s="888"/>
      <c r="F4" s="888"/>
      <c r="G4" s="888"/>
    </row>
    <row r="5" spans="1:7" ht="30" customHeight="1">
      <c r="A5" s="556" t="s">
        <v>2</v>
      </c>
      <c r="B5" s="556" t="s">
        <v>34</v>
      </c>
      <c r="C5" s="556" t="s">
        <v>35</v>
      </c>
      <c r="D5" s="556" t="s">
        <v>262</v>
      </c>
      <c r="E5" s="556" t="s">
        <v>4</v>
      </c>
      <c r="F5" s="556" t="s">
        <v>5</v>
      </c>
      <c r="G5" s="556" t="s">
        <v>6</v>
      </c>
    </row>
    <row r="6" spans="1:7" ht="15">
      <c r="A6" s="560">
        <v>1</v>
      </c>
      <c r="B6" s="560">
        <v>2</v>
      </c>
      <c r="C6" s="562">
        <v>3</v>
      </c>
      <c r="D6" s="562">
        <v>4</v>
      </c>
      <c r="E6" s="562">
        <v>5</v>
      </c>
      <c r="F6" s="562">
        <v>6</v>
      </c>
      <c r="G6" s="562">
        <v>7</v>
      </c>
    </row>
    <row r="7" spans="1:7" ht="15">
      <c r="A7" s="153">
        <v>750</v>
      </c>
      <c r="B7" s="153"/>
      <c r="C7" s="153"/>
      <c r="D7" s="153" t="s">
        <v>524</v>
      </c>
      <c r="E7" s="195">
        <f>SUM(E8)</f>
        <v>6896</v>
      </c>
      <c r="F7" s="195">
        <f>SUM(F8)</f>
        <v>5682.57</v>
      </c>
      <c r="G7" s="889">
        <f>(F7/E7)*100</f>
        <v>82.40385730858468</v>
      </c>
    </row>
    <row r="8" spans="1:7" ht="15">
      <c r="A8" s="890"/>
      <c r="B8" s="890">
        <v>75095</v>
      </c>
      <c r="C8" s="890"/>
      <c r="D8" s="891" t="s">
        <v>42</v>
      </c>
      <c r="E8" s="892">
        <f>SUM(E9,E10)</f>
        <v>6896</v>
      </c>
      <c r="F8" s="892">
        <f>SUM(F9,F10)</f>
        <v>5682.57</v>
      </c>
      <c r="G8" s="893">
        <f>(F8/E8)*100</f>
        <v>82.40385730858468</v>
      </c>
    </row>
    <row r="9" spans="1:12" ht="15">
      <c r="A9" s="890"/>
      <c r="B9" s="890"/>
      <c r="C9" s="894">
        <v>4210</v>
      </c>
      <c r="D9" s="149" t="s">
        <v>327</v>
      </c>
      <c r="E9" s="895">
        <v>4100</v>
      </c>
      <c r="F9" s="895">
        <v>3182.57</v>
      </c>
      <c r="G9" s="896">
        <f>(F9/E9)*100</f>
        <v>77.62365853658537</v>
      </c>
      <c r="L9" s="187"/>
    </row>
    <row r="10" spans="1:7" ht="15">
      <c r="A10" s="890"/>
      <c r="B10" s="890"/>
      <c r="C10" s="894">
        <v>4300</v>
      </c>
      <c r="D10" s="149" t="s">
        <v>288</v>
      </c>
      <c r="E10" s="895">
        <v>2796</v>
      </c>
      <c r="F10" s="895">
        <v>2500</v>
      </c>
      <c r="G10" s="896">
        <f>(F10/E10)*100</f>
        <v>89.4134477825465</v>
      </c>
    </row>
    <row r="11" spans="1:7" ht="15">
      <c r="A11" s="153">
        <v>900</v>
      </c>
      <c r="B11" s="153"/>
      <c r="C11" s="897"/>
      <c r="D11" s="153" t="s">
        <v>550</v>
      </c>
      <c r="E11" s="195">
        <f>SUM(E12)</f>
        <v>40130</v>
      </c>
      <c r="F11" s="195">
        <f>SUM(F12)</f>
        <v>40045.979999999996</v>
      </c>
      <c r="G11" s="898">
        <f>(F11/E11)*100</f>
        <v>99.79063045103412</v>
      </c>
    </row>
    <row r="12" spans="1:7" ht="15">
      <c r="A12" s="899"/>
      <c r="B12" s="899">
        <v>90095</v>
      </c>
      <c r="C12" s="899"/>
      <c r="D12" s="156" t="s">
        <v>42</v>
      </c>
      <c r="E12" s="200">
        <f>SUM(E13,E14)</f>
        <v>40130</v>
      </c>
      <c r="F12" s="200">
        <f>SUM(F13,F14)</f>
        <v>40045.979999999996</v>
      </c>
      <c r="G12" s="893">
        <f>(F12/E12)*100</f>
        <v>99.79063045103412</v>
      </c>
    </row>
    <row r="13" spans="1:7" ht="15">
      <c r="A13" s="870"/>
      <c r="B13" s="870"/>
      <c r="C13" s="870">
        <v>4210</v>
      </c>
      <c r="D13" s="149" t="s">
        <v>327</v>
      </c>
      <c r="E13" s="207">
        <v>5630</v>
      </c>
      <c r="F13" s="207">
        <v>5621.34</v>
      </c>
      <c r="G13" s="896">
        <f>(F13/E13)*100</f>
        <v>99.84618117229131</v>
      </c>
    </row>
    <row r="14" spans="1:7" ht="15">
      <c r="A14" s="870"/>
      <c r="B14" s="870"/>
      <c r="C14" s="870">
        <v>4300</v>
      </c>
      <c r="D14" s="149" t="s">
        <v>288</v>
      </c>
      <c r="E14" s="207">
        <v>34500</v>
      </c>
      <c r="F14" s="207">
        <v>34424.64</v>
      </c>
      <c r="G14" s="896">
        <f>(F14/E14)*100</f>
        <v>99.7815652173913</v>
      </c>
    </row>
    <row r="15" spans="1:7" ht="15">
      <c r="A15" s="153">
        <v>921</v>
      </c>
      <c r="B15" s="153"/>
      <c r="C15" s="153"/>
      <c r="D15" s="153" t="s">
        <v>478</v>
      </c>
      <c r="E15" s="195">
        <f>SUM(E16)</f>
        <v>283050</v>
      </c>
      <c r="F15" s="195">
        <f>SUM(F16)</f>
        <v>269897.72</v>
      </c>
      <c r="G15" s="889">
        <f>(F15/E15)*100</f>
        <v>95.35337219572513</v>
      </c>
    </row>
    <row r="16" spans="1:7" ht="15">
      <c r="A16" s="890"/>
      <c r="B16" s="890">
        <v>92109</v>
      </c>
      <c r="C16" s="890"/>
      <c r="D16" s="891" t="s">
        <v>551</v>
      </c>
      <c r="E16" s="892">
        <f>SUM(E17,E18,E19,E20,E22)</f>
        <v>283050</v>
      </c>
      <c r="F16" s="892">
        <f>SUM(F17,F18,F19,F20,F22)</f>
        <v>269897.72</v>
      </c>
      <c r="G16" s="893">
        <f>(F16/E16)*100</f>
        <v>95.35337219572513</v>
      </c>
    </row>
    <row r="17" spans="1:7" ht="15">
      <c r="A17" s="890"/>
      <c r="B17" s="890"/>
      <c r="C17" s="894">
        <v>4210</v>
      </c>
      <c r="D17" s="149" t="s">
        <v>327</v>
      </c>
      <c r="E17" s="895">
        <v>41100</v>
      </c>
      <c r="F17" s="895">
        <v>40952.7</v>
      </c>
      <c r="G17" s="896">
        <f>(F17/E17)*100</f>
        <v>99.64160583941604</v>
      </c>
    </row>
    <row r="18" spans="1:7" ht="15">
      <c r="A18" s="890"/>
      <c r="B18" s="890"/>
      <c r="C18" s="894">
        <v>4260</v>
      </c>
      <c r="D18" s="900" t="s">
        <v>328</v>
      </c>
      <c r="E18" s="895">
        <v>36300</v>
      </c>
      <c r="F18" s="895">
        <v>23367.14</v>
      </c>
      <c r="G18" s="896">
        <f>(F18/E18)*100</f>
        <v>64.3722865013774</v>
      </c>
    </row>
    <row r="19" spans="1:7" ht="15">
      <c r="A19" s="890"/>
      <c r="B19" s="890"/>
      <c r="C19" s="894">
        <v>4270</v>
      </c>
      <c r="D19" s="900" t="s">
        <v>329</v>
      </c>
      <c r="E19" s="895">
        <v>79150</v>
      </c>
      <c r="F19" s="895">
        <v>79127.4</v>
      </c>
      <c r="G19" s="896">
        <f>(F19/E19)*100</f>
        <v>99.97144662034113</v>
      </c>
    </row>
    <row r="20" spans="1:7" ht="15">
      <c r="A20" s="890"/>
      <c r="B20" s="890"/>
      <c r="C20" s="894">
        <v>4300</v>
      </c>
      <c r="D20" s="149" t="s">
        <v>288</v>
      </c>
      <c r="E20" s="895">
        <v>4100</v>
      </c>
      <c r="F20" s="895">
        <v>4054.48</v>
      </c>
      <c r="G20" s="896">
        <f>(F20/E20)*100</f>
        <v>98.88975609756098</v>
      </c>
    </row>
    <row r="21" spans="1:7" ht="29.25">
      <c r="A21" s="890"/>
      <c r="B21" s="890"/>
      <c r="C21" s="894">
        <v>4370</v>
      </c>
      <c r="D21" s="875" t="s">
        <v>354</v>
      </c>
      <c r="E21" s="895">
        <v>1000</v>
      </c>
      <c r="F21" s="901">
        <v>604.65</v>
      </c>
      <c r="G21" s="896">
        <f>(F21/E21)*100</f>
        <v>60.465</v>
      </c>
    </row>
    <row r="22" spans="1:7" ht="29.25">
      <c r="A22" s="890"/>
      <c r="B22" s="890"/>
      <c r="C22" s="159">
        <v>6060</v>
      </c>
      <c r="D22" s="205" t="s">
        <v>290</v>
      </c>
      <c r="E22" s="181">
        <v>122400</v>
      </c>
      <c r="F22" s="835">
        <v>122396</v>
      </c>
      <c r="G22" s="295">
        <f>(F22/E22)*100</f>
        <v>99.99673202614379</v>
      </c>
    </row>
    <row r="23" spans="1:7" ht="15">
      <c r="A23" s="899"/>
      <c r="B23" s="899">
        <v>92195</v>
      </c>
      <c r="C23" s="899"/>
      <c r="D23" s="156" t="s">
        <v>42</v>
      </c>
      <c r="E23" s="200">
        <f>SUM(E24,E25)</f>
        <v>27389</v>
      </c>
      <c r="F23" s="200">
        <f>SUM(F24,F25)</f>
        <v>27388.76</v>
      </c>
      <c r="G23" s="297">
        <f>(F23/E23)*100</f>
        <v>99.99912373580634</v>
      </c>
    </row>
    <row r="24" spans="1:16" ht="15">
      <c r="A24" s="870"/>
      <c r="B24" s="870"/>
      <c r="C24" s="870">
        <v>4210</v>
      </c>
      <c r="D24" s="149" t="s">
        <v>327</v>
      </c>
      <c r="E24" s="207">
        <v>21796</v>
      </c>
      <c r="F24" s="207">
        <v>21795.82</v>
      </c>
      <c r="G24" s="295">
        <f>(F24/E24)*100</f>
        <v>99.9991741603964</v>
      </c>
      <c r="P24" s="902"/>
    </row>
    <row r="25" spans="1:7" ht="15">
      <c r="A25" s="870"/>
      <c r="B25" s="870"/>
      <c r="C25" s="870">
        <v>4300</v>
      </c>
      <c r="D25" s="149" t="s">
        <v>288</v>
      </c>
      <c r="E25" s="207">
        <v>5593</v>
      </c>
      <c r="F25" s="207">
        <v>5592.94</v>
      </c>
      <c r="G25" s="295">
        <f>(F25/E25)*100</f>
        <v>99.99892723046665</v>
      </c>
    </row>
    <row r="26" spans="1:7" ht="15">
      <c r="A26" s="153">
        <v>926</v>
      </c>
      <c r="B26" s="153"/>
      <c r="C26" s="153"/>
      <c r="D26" s="153" t="s">
        <v>27</v>
      </c>
      <c r="E26" s="195">
        <f>SUM(E27)</f>
        <v>56632</v>
      </c>
      <c r="F26" s="195">
        <f>SUM(F27)</f>
        <v>56631.78</v>
      </c>
      <c r="G26" s="889">
        <f>(F26/E26)*100</f>
        <v>99.99961152705184</v>
      </c>
    </row>
    <row r="27" spans="1:7" ht="15">
      <c r="A27" s="899"/>
      <c r="B27" s="899">
        <v>92695</v>
      </c>
      <c r="C27" s="899"/>
      <c r="D27" s="156" t="s">
        <v>42</v>
      </c>
      <c r="E27" s="200">
        <f>E28+E29</f>
        <v>56632</v>
      </c>
      <c r="F27" s="200">
        <f>F28+F29</f>
        <v>56631.78</v>
      </c>
      <c r="G27" s="893">
        <f>(F27/E27)*100</f>
        <v>99.99961152705184</v>
      </c>
    </row>
    <row r="28" spans="1:7" ht="15">
      <c r="A28" s="899"/>
      <c r="B28" s="899"/>
      <c r="C28" s="870">
        <v>4210</v>
      </c>
      <c r="D28" s="149" t="s">
        <v>327</v>
      </c>
      <c r="E28" s="207">
        <v>6632</v>
      </c>
      <c r="F28" s="207">
        <v>6631.78</v>
      </c>
      <c r="G28" s="896">
        <f>(F28/E28)*100</f>
        <v>99.99668275030157</v>
      </c>
    </row>
    <row r="29" spans="1:10" ht="29.25">
      <c r="A29" s="903"/>
      <c r="B29" s="903"/>
      <c r="C29" s="903">
        <v>6060</v>
      </c>
      <c r="D29" s="878" t="s">
        <v>425</v>
      </c>
      <c r="E29" s="226">
        <v>50000</v>
      </c>
      <c r="F29" s="904">
        <v>50000</v>
      </c>
      <c r="G29" s="905">
        <f>(F29/E29)*100</f>
        <v>100</v>
      </c>
      <c r="H29" s="321"/>
      <c r="I29" s="321"/>
      <c r="J29" s="321"/>
    </row>
    <row r="30" spans="1:7" s="187" customFormat="1" ht="15.75" customHeight="1">
      <c r="A30" s="906" t="s">
        <v>28</v>
      </c>
      <c r="B30" s="906"/>
      <c r="C30" s="906"/>
      <c r="D30" s="906"/>
      <c r="E30" s="907">
        <f>SUM(E7,E15,E11,E26)</f>
        <v>386708</v>
      </c>
      <c r="F30" s="907">
        <f>SUM(F7,F15,F11,F26)</f>
        <v>372258.04999999993</v>
      </c>
      <c r="G30" s="908">
        <f>(F30/E30)*100</f>
        <v>96.26334340122261</v>
      </c>
    </row>
  </sheetData>
  <mergeCells count="4">
    <mergeCell ref="E1:G1"/>
    <mergeCell ref="A2:G2"/>
    <mergeCell ref="D4:G4"/>
    <mergeCell ref="A30:D30"/>
  </mergeCells>
  <printOptions horizontalCentered="1"/>
  <pageMargins left="0.5902777777777778" right="0.5902777777777778" top="0.7569444444444444" bottom="0.7569444444444444" header="0.5902777777777778" footer="0.5902777777777778"/>
  <pageSetup horizontalDpi="300" verticalDpi="300" orientation="portrait" paperSize="9" scale="83"/>
  <headerFooter alignWithMargins="0">
    <oddHeader>&amp;R&amp;"Times New Roman,Normalny"&amp;12Zał Nr 21 do Sprawozdania Burmistrza z wykonania budżetu za 2009 roku</oddHeader>
    <oddFooter>&amp;C&amp;"Times New Roman,Normalny"&amp;12Strona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showGridLines="0" defaultGridColor="0" view="pageBreakPreview" zoomScale="80" zoomScaleSheetLayoutView="80" colorId="15" workbookViewId="0" topLeftCell="A1">
      <selection activeCell="G24" sqref="G24"/>
    </sheetView>
  </sheetViews>
  <sheetFormatPr defaultColWidth="9.00390625" defaultRowHeight="12.75"/>
  <cols>
    <col min="1" max="1" width="4.75390625" style="885" customWidth="1"/>
    <col min="2" max="2" width="30.625" style="885" customWidth="1"/>
    <col min="3" max="3" width="11.00390625" style="885" customWidth="1"/>
    <col min="4" max="4" width="11.00390625" style="886" customWidth="1"/>
    <col min="5" max="9" width="14.50390625" style="886" customWidth="1"/>
    <col min="10" max="11" width="14.125" style="886" customWidth="1"/>
    <col min="12" max="16384" width="9.00390625" style="885" customWidth="1"/>
  </cols>
  <sheetData>
    <row r="1" spans="7:15" ht="15">
      <c r="G1" s="909"/>
      <c r="H1" s="909"/>
      <c r="I1" s="909"/>
      <c r="J1" s="909"/>
      <c r="K1" s="909"/>
      <c r="L1"/>
      <c r="M1"/>
      <c r="N1"/>
      <c r="O1"/>
    </row>
    <row r="2" spans="1:11" ht="48" customHeight="1">
      <c r="A2" s="128" t="s">
        <v>552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0" ht="9.75" customHeight="1">
      <c r="A3" s="237"/>
      <c r="B3" s="237"/>
      <c r="C3" s="237"/>
      <c r="D3" s="910"/>
      <c r="E3" s="910"/>
      <c r="F3" s="910"/>
      <c r="G3" s="910"/>
      <c r="H3" s="910"/>
      <c r="I3" s="910"/>
      <c r="J3" s="910"/>
    </row>
    <row r="4" spans="1:11" ht="30" customHeight="1">
      <c r="A4" s="556"/>
      <c r="B4" s="556" t="s">
        <v>553</v>
      </c>
      <c r="C4" s="556" t="s">
        <v>554</v>
      </c>
      <c r="D4" s="558" t="s">
        <v>555</v>
      </c>
      <c r="E4" s="558" t="s">
        <v>556</v>
      </c>
      <c r="F4" s="558"/>
      <c r="G4" s="558"/>
      <c r="H4" s="558" t="s">
        <v>557</v>
      </c>
      <c r="I4" s="558"/>
      <c r="J4" s="558"/>
      <c r="K4" s="558" t="s">
        <v>558</v>
      </c>
    </row>
    <row r="5" spans="1:11" ht="12" customHeight="1">
      <c r="A5" s="556"/>
      <c r="B5" s="556"/>
      <c r="C5" s="556"/>
      <c r="D5" s="558"/>
      <c r="E5" s="558" t="s">
        <v>559</v>
      </c>
      <c r="F5" s="911" t="s">
        <v>266</v>
      </c>
      <c r="G5" s="911"/>
      <c r="H5" s="558" t="s">
        <v>559</v>
      </c>
      <c r="I5" s="558" t="s">
        <v>560</v>
      </c>
      <c r="J5" s="558"/>
      <c r="K5" s="558"/>
    </row>
    <row r="6" spans="1:11" ht="18" customHeight="1">
      <c r="A6" s="556"/>
      <c r="B6" s="556"/>
      <c r="C6" s="556"/>
      <c r="D6" s="558"/>
      <c r="E6" s="558"/>
      <c r="F6" s="558" t="s">
        <v>561</v>
      </c>
      <c r="G6" s="558" t="s">
        <v>562</v>
      </c>
      <c r="H6" s="558"/>
      <c r="I6" s="558"/>
      <c r="J6" s="558"/>
      <c r="K6" s="558"/>
    </row>
    <row r="7" spans="1:11" ht="42" customHeight="1">
      <c r="A7" s="556"/>
      <c r="B7" s="556"/>
      <c r="C7" s="556"/>
      <c r="D7" s="558"/>
      <c r="E7" s="558"/>
      <c r="F7" s="558"/>
      <c r="G7" s="558"/>
      <c r="H7" s="558"/>
      <c r="I7" s="558" t="s">
        <v>563</v>
      </c>
      <c r="J7" s="558" t="s">
        <v>564</v>
      </c>
      <c r="K7" s="558"/>
    </row>
    <row r="8" spans="1:11" ht="12.75" customHeight="1">
      <c r="A8" s="567">
        <v>1</v>
      </c>
      <c r="B8" s="567">
        <v>2</v>
      </c>
      <c r="C8" s="567">
        <v>3</v>
      </c>
      <c r="D8" s="567">
        <v>4</v>
      </c>
      <c r="E8" s="567">
        <v>5</v>
      </c>
      <c r="F8" s="567">
        <v>6</v>
      </c>
      <c r="G8" s="567">
        <v>7</v>
      </c>
      <c r="H8" s="567">
        <v>8</v>
      </c>
      <c r="I8" s="567">
        <v>9</v>
      </c>
      <c r="J8" s="567">
        <v>10</v>
      </c>
      <c r="K8" s="567">
        <v>11</v>
      </c>
    </row>
    <row r="9" spans="1:11" ht="29.25" customHeight="1">
      <c r="A9" s="568" t="s">
        <v>565</v>
      </c>
      <c r="B9" s="912" t="s">
        <v>566</v>
      </c>
      <c r="C9" s="912"/>
      <c r="D9" s="274"/>
      <c r="E9" s="274"/>
      <c r="F9" s="274"/>
      <c r="G9" s="274"/>
      <c r="H9" s="274"/>
      <c r="I9" s="274"/>
      <c r="J9" s="274"/>
      <c r="K9" s="274"/>
    </row>
    <row r="10" spans="1:11" ht="19.5" customHeight="1">
      <c r="A10" s="567"/>
      <c r="B10" s="913" t="s">
        <v>264</v>
      </c>
      <c r="C10" s="913"/>
      <c r="D10" s="160">
        <f>D11+D15</f>
        <v>34505.33</v>
      </c>
      <c r="E10" s="160">
        <f>E14+E18</f>
        <v>3556165.49</v>
      </c>
      <c r="F10" s="160">
        <f>F14+F18</f>
        <v>2573200</v>
      </c>
      <c r="G10" s="160">
        <f>G14+G18</f>
        <v>2547697</v>
      </c>
      <c r="H10" s="160">
        <f>H14+H18</f>
        <v>3656342.25</v>
      </c>
      <c r="I10" s="160">
        <f>I14+I18</f>
        <v>2435767.1799999997</v>
      </c>
      <c r="J10" s="160">
        <f>J14+J18</f>
        <v>375689.48</v>
      </c>
      <c r="K10" s="160">
        <f>K11+K15</f>
        <v>-65671.42999999993</v>
      </c>
    </row>
    <row r="11" spans="1:11" ht="19.5" customHeight="1">
      <c r="A11" s="567"/>
      <c r="B11" s="914" t="s">
        <v>567</v>
      </c>
      <c r="C11" s="914">
        <v>80104</v>
      </c>
      <c r="D11" s="160">
        <v>36958.46</v>
      </c>
      <c r="E11" s="160">
        <f>374820.14+2280.53+G11</f>
        <v>1565100.67</v>
      </c>
      <c r="F11" s="160">
        <v>1188000</v>
      </c>
      <c r="G11" s="160">
        <v>1188000</v>
      </c>
      <c r="H11" s="160">
        <v>1649685.67</v>
      </c>
      <c r="I11" s="160">
        <f>839379.82+65924.89+133982.55+21282.46</f>
        <v>1060569.72</v>
      </c>
      <c r="J11" s="160">
        <v>206190.61</v>
      </c>
      <c r="K11" s="160">
        <f>D11+E11-H11</f>
        <v>-47626.54000000004</v>
      </c>
    </row>
    <row r="12" spans="1:11" ht="19.5" customHeight="1">
      <c r="A12" s="567"/>
      <c r="B12" s="914"/>
      <c r="C12" s="914">
        <v>80146</v>
      </c>
      <c r="D12" s="160"/>
      <c r="E12" s="160">
        <f>F12</f>
        <v>3500</v>
      </c>
      <c r="F12" s="160">
        <v>3500</v>
      </c>
      <c r="G12" s="160"/>
      <c r="H12" s="160">
        <v>3500</v>
      </c>
      <c r="I12" s="160"/>
      <c r="J12" s="160"/>
      <c r="K12" s="160"/>
    </row>
    <row r="13" spans="1:11" ht="19.5" customHeight="1">
      <c r="A13" s="567"/>
      <c r="B13" s="914"/>
      <c r="C13" s="914">
        <v>80195</v>
      </c>
      <c r="D13" s="160"/>
      <c r="E13" s="160">
        <f>F13</f>
        <v>6500</v>
      </c>
      <c r="F13" s="160">
        <v>6500</v>
      </c>
      <c r="G13" s="160"/>
      <c r="H13" s="160">
        <v>6500</v>
      </c>
      <c r="I13" s="160"/>
      <c r="J13" s="160"/>
      <c r="K13" s="160"/>
    </row>
    <row r="14" spans="1:11" ht="19.5" customHeight="1">
      <c r="A14" s="567"/>
      <c r="B14" s="915" t="s">
        <v>568</v>
      </c>
      <c r="C14" s="915"/>
      <c r="D14" s="157">
        <f>SUM(D11:D13)</f>
        <v>36958.46</v>
      </c>
      <c r="E14" s="157">
        <f>SUM(E11:E13)</f>
        <v>1575100.67</v>
      </c>
      <c r="F14" s="157">
        <f>SUM(F11:F13)</f>
        <v>1198000</v>
      </c>
      <c r="G14" s="157">
        <f>SUM(G11:G13)</f>
        <v>1188000</v>
      </c>
      <c r="H14" s="157">
        <f>SUM(H11:H13)</f>
        <v>1659685.67</v>
      </c>
      <c r="I14" s="157">
        <f>SUM(I11:I13)</f>
        <v>1060569.72</v>
      </c>
      <c r="J14" s="157">
        <f>SUM(J11:J13)</f>
        <v>206190.61</v>
      </c>
      <c r="K14" s="157">
        <f>SUM(K11:K13)</f>
        <v>-47626.54000000004</v>
      </c>
    </row>
    <row r="15" spans="1:11" ht="19.5" customHeight="1">
      <c r="A15" s="567"/>
      <c r="B15" s="914" t="s">
        <v>569</v>
      </c>
      <c r="C15" s="914">
        <v>80104</v>
      </c>
      <c r="D15" s="160">
        <v>-2453.13</v>
      </c>
      <c r="E15" s="160">
        <f>F15+8246+579911+4793.11+12914.71</f>
        <v>1965561.82</v>
      </c>
      <c r="F15" s="160">
        <f>1359697</f>
        <v>1359697</v>
      </c>
      <c r="G15" s="160">
        <f>1359697</f>
        <v>1359697</v>
      </c>
      <c r="H15" s="160">
        <f>1996656.58-H16-H17</f>
        <v>1981153.58</v>
      </c>
      <c r="I15" s="160">
        <f>1090365.27+85652.98+172803.47+26375.74</f>
        <v>1375197.46</v>
      </c>
      <c r="J15" s="160">
        <v>169498.87</v>
      </c>
      <c r="K15" s="160">
        <f>D15+E15-H15</f>
        <v>-18044.889999999898</v>
      </c>
    </row>
    <row r="16" spans="1:11" ht="19.5" customHeight="1">
      <c r="A16" s="567"/>
      <c r="B16" s="914"/>
      <c r="C16" s="914">
        <v>80146</v>
      </c>
      <c r="D16" s="160"/>
      <c r="E16" s="160">
        <f>F16</f>
        <v>4500</v>
      </c>
      <c r="F16" s="160">
        <v>4500</v>
      </c>
      <c r="G16" s="160"/>
      <c r="H16" s="160">
        <v>4500</v>
      </c>
      <c r="I16" s="160"/>
      <c r="J16" s="160"/>
      <c r="K16" s="160"/>
    </row>
    <row r="17" spans="1:11" ht="19.5" customHeight="1">
      <c r="A17" s="567"/>
      <c r="B17" s="914"/>
      <c r="C17" s="914">
        <v>80195</v>
      </c>
      <c r="D17" s="160"/>
      <c r="E17" s="160">
        <f>F17</f>
        <v>11003</v>
      </c>
      <c r="F17" s="160">
        <v>11003</v>
      </c>
      <c r="G17" s="160"/>
      <c r="H17" s="160">
        <v>11003</v>
      </c>
      <c r="I17" s="160"/>
      <c r="J17" s="160"/>
      <c r="K17" s="160"/>
    </row>
    <row r="18" spans="1:11" ht="19.5" customHeight="1">
      <c r="A18" s="567"/>
      <c r="B18" s="915" t="s">
        <v>568</v>
      </c>
      <c r="C18" s="915"/>
      <c r="D18" s="157">
        <f>SUM(D15:D17)</f>
        <v>-2453.13</v>
      </c>
      <c r="E18" s="157">
        <f>SUM(E15:E17)</f>
        <v>1981064.82</v>
      </c>
      <c r="F18" s="157">
        <f>SUM(F15:F17)</f>
        <v>1375200</v>
      </c>
      <c r="G18" s="157">
        <f>SUM(G15:G17)</f>
        <v>1359697</v>
      </c>
      <c r="H18" s="157">
        <f>SUM(H15:H17)</f>
        <v>1996656.58</v>
      </c>
      <c r="I18" s="157">
        <f>SUM(I15:I17)</f>
        <v>1375197.46</v>
      </c>
      <c r="J18" s="157">
        <f>SUM(J15:J17)</f>
        <v>169498.87</v>
      </c>
      <c r="K18" s="157">
        <f>SUM(K15:K17)</f>
        <v>-18044.889999999898</v>
      </c>
    </row>
    <row r="19" spans="1:11" s="187" customFormat="1" ht="19.5" customHeight="1">
      <c r="A19" s="916" t="s">
        <v>28</v>
      </c>
      <c r="B19" s="916"/>
      <c r="C19" s="916"/>
      <c r="D19" s="157">
        <f>D10</f>
        <v>34505.33</v>
      </c>
      <c r="E19" s="157">
        <f>E10</f>
        <v>3556165.49</v>
      </c>
      <c r="F19" s="157">
        <f>F10</f>
        <v>2573200</v>
      </c>
      <c r="G19" s="157">
        <f>G10</f>
        <v>2547697</v>
      </c>
      <c r="H19" s="157">
        <f>H10</f>
        <v>3656342.25</v>
      </c>
      <c r="I19" s="157">
        <f>I10</f>
        <v>2435767.1799999997</v>
      </c>
      <c r="J19" s="157">
        <f>J10</f>
        <v>375689.48</v>
      </c>
      <c r="K19" s="157">
        <f>K10</f>
        <v>-65671.42999999993</v>
      </c>
    </row>
    <row r="20" ht="15" customHeight="1"/>
    <row r="21" ht="12.75" customHeight="1">
      <c r="A21" s="917"/>
    </row>
    <row r="22" ht="15">
      <c r="A22" s="917"/>
    </row>
    <row r="23" ht="15">
      <c r="A23" s="917"/>
    </row>
    <row r="24" ht="15">
      <c r="A24" s="917"/>
    </row>
  </sheetData>
  <mergeCells count="18">
    <mergeCell ref="G1:K1"/>
    <mergeCell ref="A2:K2"/>
    <mergeCell ref="A4:A7"/>
    <mergeCell ref="B4:B7"/>
    <mergeCell ref="C4:C7"/>
    <mergeCell ref="D4:D7"/>
    <mergeCell ref="E4:G4"/>
    <mergeCell ref="H4:J4"/>
    <mergeCell ref="K4:K7"/>
    <mergeCell ref="E5:E7"/>
    <mergeCell ref="F5:G5"/>
    <mergeCell ref="H5:H7"/>
    <mergeCell ref="I5:J6"/>
    <mergeCell ref="F6:F7"/>
    <mergeCell ref="G6:G7"/>
    <mergeCell ref="B14:C14"/>
    <mergeCell ref="B18:C18"/>
    <mergeCell ref="A19:B19"/>
  </mergeCells>
  <printOptions/>
  <pageMargins left="0.5902777777777778" right="0.5902777777777778" top="0.7569444444444444" bottom="0.7569444444444444" header="0.5902777777777778" footer="0.5902777777777778"/>
  <pageSetup horizontalDpi="300" verticalDpi="300" orientation="landscape" paperSize="9" scale="84"/>
  <headerFooter alignWithMargins="0">
    <oddHeader>&amp;R&amp;"Times New Roman,Normalny"&amp;12Zał Nr 22 do Sprawozdania Burmistrza z wykonania budżetu za 2009 roku</oddHeader>
    <oddFooter>&amp;C&amp;"Times New Roman,Normalny"&amp;12Strona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8"/>
  <sheetViews>
    <sheetView showGridLines="0" defaultGridColor="0" view="pageBreakPreview" zoomScale="80" zoomScaleSheetLayoutView="80" colorId="15" workbookViewId="0" topLeftCell="A1">
      <selection activeCell="J3" sqref="J3"/>
    </sheetView>
  </sheetViews>
  <sheetFormatPr defaultColWidth="9.00390625" defaultRowHeight="12.75"/>
  <cols>
    <col min="1" max="1" width="5.25390625" style="237" customWidth="1"/>
    <col min="2" max="2" width="7.75390625" style="266" customWidth="1"/>
    <col min="3" max="3" width="58.125" style="237" customWidth="1"/>
    <col min="4" max="4" width="14.50390625" style="918" customWidth="1"/>
    <col min="5" max="5" width="14.50390625" style="237" customWidth="1"/>
    <col min="6" max="16384" width="9.125" style="237" customWidth="1"/>
  </cols>
  <sheetData>
    <row r="1" spans="4:6" ht="24" customHeight="1">
      <c r="D1" s="127"/>
      <c r="E1" s="127"/>
      <c r="F1" s="127"/>
    </row>
    <row r="2" spans="4:5" ht="15">
      <c r="D2" s="919"/>
      <c r="E2"/>
    </row>
    <row r="3" spans="1:11" ht="36.75" customHeight="1">
      <c r="A3" s="473" t="s">
        <v>570</v>
      </c>
      <c r="B3" s="473"/>
      <c r="C3" s="473"/>
      <c r="D3" s="473"/>
      <c r="E3" s="473"/>
      <c r="F3" s="473"/>
      <c r="G3" s="826"/>
      <c r="H3" s="920"/>
      <c r="I3" s="826"/>
      <c r="J3" s="826"/>
      <c r="K3" s="826"/>
    </row>
    <row r="4" ht="18" customHeight="1">
      <c r="D4" s="921"/>
    </row>
    <row r="5" spans="1:4" ht="18" customHeight="1">
      <c r="A5" s="922"/>
      <c r="B5" s="923"/>
      <c r="C5" s="922"/>
      <c r="D5" s="924"/>
    </row>
    <row r="6" spans="1:4" s="929" customFormat="1" ht="18" customHeight="1">
      <c r="A6" s="925" t="s">
        <v>571</v>
      </c>
      <c r="B6" s="926"/>
      <c r="C6" s="927"/>
      <c r="D6" s="928"/>
    </row>
    <row r="7" spans="1:9" ht="18" customHeight="1">
      <c r="A7" s="925" t="s">
        <v>572</v>
      </c>
      <c r="B7" s="925"/>
      <c r="C7" s="925"/>
      <c r="D7" s="925"/>
      <c r="E7" s="930"/>
      <c r="F7" s="930"/>
      <c r="G7" s="930"/>
      <c r="H7" s="930"/>
      <c r="I7" s="930"/>
    </row>
    <row r="8" spans="1:9" ht="18" customHeight="1">
      <c r="A8" s="931"/>
      <c r="B8" s="932"/>
      <c r="C8" s="933"/>
      <c r="D8" s="555" t="s">
        <v>1</v>
      </c>
      <c r="E8" s="555"/>
      <c r="F8" s="555"/>
      <c r="G8" s="930"/>
      <c r="H8" s="930"/>
      <c r="I8" s="930"/>
    </row>
    <row r="9" spans="1:9" ht="32.25" customHeight="1">
      <c r="A9" s="934" t="s">
        <v>573</v>
      </c>
      <c r="B9" s="935" t="s">
        <v>35</v>
      </c>
      <c r="C9" s="934" t="s">
        <v>553</v>
      </c>
      <c r="D9" s="936" t="s">
        <v>263</v>
      </c>
      <c r="E9" s="934" t="s">
        <v>5</v>
      </c>
      <c r="F9" s="934" t="s">
        <v>574</v>
      </c>
      <c r="G9" s="930"/>
      <c r="H9" s="930"/>
      <c r="I9" s="930"/>
    </row>
    <row r="10" spans="1:9" ht="17.25">
      <c r="A10" s="937" t="s">
        <v>565</v>
      </c>
      <c r="B10" s="938" t="s">
        <v>575</v>
      </c>
      <c r="C10" s="939" t="s">
        <v>555</v>
      </c>
      <c r="D10" s="940">
        <v>16000</v>
      </c>
      <c r="E10" s="940">
        <v>23054.23</v>
      </c>
      <c r="F10" s="941"/>
      <c r="G10" s="930"/>
      <c r="H10" s="930"/>
      <c r="I10" s="930"/>
    </row>
    <row r="11" spans="1:9" ht="17.25">
      <c r="A11" s="937" t="s">
        <v>576</v>
      </c>
      <c r="B11" s="938" t="s">
        <v>575</v>
      </c>
      <c r="C11" s="939" t="s">
        <v>556</v>
      </c>
      <c r="D11" s="940">
        <f>SUM(D12:D14)</f>
        <v>85500</v>
      </c>
      <c r="E11" s="940">
        <f>SUM(E12:E14)</f>
        <v>108910.96</v>
      </c>
      <c r="F11" s="941">
        <f>(E11/D11)*100</f>
        <v>127.38123976608189</v>
      </c>
      <c r="G11" s="930"/>
      <c r="H11" s="930"/>
      <c r="I11" s="930"/>
    </row>
    <row r="12" spans="1:9" ht="32.25">
      <c r="A12" s="942" t="s">
        <v>577</v>
      </c>
      <c r="B12" s="943" t="s">
        <v>55</v>
      </c>
      <c r="C12" s="944" t="s">
        <v>578</v>
      </c>
      <c r="D12" s="945">
        <v>2000</v>
      </c>
      <c r="E12" s="945">
        <v>18487.14</v>
      </c>
      <c r="F12" s="325">
        <f>(E12/D12)*100</f>
        <v>924.357</v>
      </c>
      <c r="G12" s="930"/>
      <c r="H12" s="930"/>
      <c r="I12" s="930"/>
    </row>
    <row r="13" spans="1:9" ht="17.25">
      <c r="A13" s="942" t="s">
        <v>579</v>
      </c>
      <c r="B13" s="943" t="s">
        <v>57</v>
      </c>
      <c r="C13" s="944" t="s">
        <v>58</v>
      </c>
      <c r="D13" s="945">
        <v>83000</v>
      </c>
      <c r="E13" s="945">
        <v>88721.96</v>
      </c>
      <c r="F13" s="325">
        <f>(E13/D13)*100</f>
        <v>106.89392771084339</v>
      </c>
      <c r="G13" s="930"/>
      <c r="H13" s="930"/>
      <c r="I13" s="930"/>
    </row>
    <row r="14" spans="1:9" ht="17.25">
      <c r="A14" s="942" t="s">
        <v>580</v>
      </c>
      <c r="B14" s="943" t="s">
        <v>47</v>
      </c>
      <c r="C14" s="944" t="s">
        <v>48</v>
      </c>
      <c r="D14" s="945">
        <v>500</v>
      </c>
      <c r="E14" s="945">
        <v>1701.86</v>
      </c>
      <c r="F14" s="325">
        <f>(E14/D14)*100</f>
        <v>340.37199999999996</v>
      </c>
      <c r="G14" s="930"/>
      <c r="H14" s="930"/>
      <c r="I14" s="930"/>
    </row>
    <row r="15" spans="1:9" ht="17.25">
      <c r="A15" s="937" t="s">
        <v>581</v>
      </c>
      <c r="B15" s="938" t="s">
        <v>575</v>
      </c>
      <c r="C15" s="939" t="s">
        <v>557</v>
      </c>
      <c r="D15" s="940">
        <f>SUM(D16)</f>
        <v>101500</v>
      </c>
      <c r="E15" s="940">
        <f>SUM(E16)</f>
        <v>73878.5</v>
      </c>
      <c r="F15" s="941">
        <f>(E15/D15)*100</f>
        <v>72.78669950738916</v>
      </c>
      <c r="G15" s="930"/>
      <c r="H15" s="930"/>
      <c r="I15" s="930"/>
    </row>
    <row r="16" spans="1:9" ht="17.25">
      <c r="A16" s="942" t="s">
        <v>577</v>
      </c>
      <c r="B16" s="943" t="s">
        <v>575</v>
      </c>
      <c r="C16" s="944" t="s">
        <v>29</v>
      </c>
      <c r="D16" s="945">
        <f>SUM(D17:D21)</f>
        <v>101500</v>
      </c>
      <c r="E16" s="945">
        <f>SUM(E17:E21)</f>
        <v>73878.5</v>
      </c>
      <c r="F16" s="325">
        <f>(E16/D16)*100</f>
        <v>72.78669950738916</v>
      </c>
      <c r="G16" s="930"/>
      <c r="H16" s="930"/>
      <c r="I16" s="930"/>
    </row>
    <row r="17" spans="1:9" ht="48">
      <c r="A17" s="942"/>
      <c r="B17" s="943" t="s">
        <v>582</v>
      </c>
      <c r="C17" s="944" t="s">
        <v>583</v>
      </c>
      <c r="D17" s="945">
        <v>7000</v>
      </c>
      <c r="E17" s="945">
        <v>7000</v>
      </c>
      <c r="F17" s="325">
        <f>(E17/D17)*100</f>
        <v>100</v>
      </c>
      <c r="G17" s="930"/>
      <c r="H17" s="930"/>
      <c r="I17" s="930"/>
    </row>
    <row r="18" spans="1:9" ht="17.25">
      <c r="A18" s="942"/>
      <c r="B18" s="943" t="s">
        <v>584</v>
      </c>
      <c r="C18" s="944" t="s">
        <v>327</v>
      </c>
      <c r="D18" s="945">
        <v>19500</v>
      </c>
      <c r="E18" s="945">
        <v>16851.2</v>
      </c>
      <c r="F18" s="325">
        <f>(E18/D18)*100</f>
        <v>86.41641025641026</v>
      </c>
      <c r="G18" s="930"/>
      <c r="H18" s="930"/>
      <c r="I18" s="930"/>
    </row>
    <row r="19" spans="1:9" ht="17.25">
      <c r="A19" s="942"/>
      <c r="B19" s="943" t="s">
        <v>585</v>
      </c>
      <c r="C19" s="944" t="s">
        <v>328</v>
      </c>
      <c r="D19" s="945">
        <v>3000</v>
      </c>
      <c r="E19" s="945">
        <v>1761.16</v>
      </c>
      <c r="F19" s="325">
        <f>(E19/D19)*100</f>
        <v>58.70533333333333</v>
      </c>
      <c r="G19" s="930"/>
      <c r="H19" s="930"/>
      <c r="I19" s="930"/>
    </row>
    <row r="20" spans="1:9" ht="17.25">
      <c r="A20" s="942"/>
      <c r="B20" s="943" t="s">
        <v>586</v>
      </c>
      <c r="C20" s="944" t="s">
        <v>288</v>
      </c>
      <c r="D20" s="945">
        <v>63000</v>
      </c>
      <c r="E20" s="945">
        <v>48266.14</v>
      </c>
      <c r="F20" s="325">
        <f>(E20/D20)*100</f>
        <v>76.61292063492063</v>
      </c>
      <c r="G20" s="930"/>
      <c r="H20" s="930"/>
      <c r="I20" s="930"/>
    </row>
    <row r="21" spans="1:9" ht="17.25">
      <c r="A21" s="942"/>
      <c r="B21" s="943" t="s">
        <v>587</v>
      </c>
      <c r="C21" s="944" t="s">
        <v>276</v>
      </c>
      <c r="D21" s="945">
        <v>9000</v>
      </c>
      <c r="E21" s="945">
        <v>0</v>
      </c>
      <c r="F21" s="325">
        <f>(E21/D21)*100</f>
        <v>0</v>
      </c>
      <c r="G21" s="930"/>
      <c r="H21" s="930"/>
      <c r="I21" s="930"/>
    </row>
    <row r="22" spans="1:9" ht="17.25">
      <c r="A22" s="937" t="s">
        <v>588</v>
      </c>
      <c r="B22" s="938" t="s">
        <v>575</v>
      </c>
      <c r="C22" s="939" t="s">
        <v>558</v>
      </c>
      <c r="D22" s="940">
        <v>500</v>
      </c>
      <c r="E22" s="940">
        <v>58086.69</v>
      </c>
      <c r="F22" s="946"/>
      <c r="G22" s="930"/>
      <c r="H22" s="930"/>
      <c r="I22" s="930"/>
    </row>
    <row r="23" spans="1:9" ht="18" customHeight="1">
      <c r="A23" s="930"/>
      <c r="B23" s="947"/>
      <c r="C23" s="930"/>
      <c r="E23" s="930"/>
      <c r="F23" s="930"/>
      <c r="G23" s="930"/>
      <c r="H23" s="930"/>
      <c r="I23" s="930"/>
    </row>
    <row r="24" spans="1:9" ht="15">
      <c r="A24" s="930"/>
      <c r="B24" s="947"/>
      <c r="C24" s="930"/>
      <c r="E24" s="930"/>
      <c r="F24" s="930"/>
      <c r="G24" s="930"/>
      <c r="H24" s="930"/>
      <c r="I24" s="930"/>
    </row>
    <row r="25" spans="1:9" ht="15">
      <c r="A25" s="930"/>
      <c r="B25" s="947"/>
      <c r="C25" s="930"/>
      <c r="E25" s="930"/>
      <c r="F25" s="930"/>
      <c r="G25" s="930"/>
      <c r="H25" s="930"/>
      <c r="I25" s="930"/>
    </row>
    <row r="26" spans="1:9" ht="15">
      <c r="A26" s="930"/>
      <c r="B26" s="947"/>
      <c r="C26" s="930"/>
      <c r="E26" s="930"/>
      <c r="F26" s="930"/>
      <c r="G26" s="930"/>
      <c r="H26" s="930"/>
      <c r="I26" s="930"/>
    </row>
    <row r="27" spans="1:9" ht="15">
      <c r="A27" s="930"/>
      <c r="B27" s="947"/>
      <c r="C27" s="930"/>
      <c r="E27" s="930"/>
      <c r="F27" s="930"/>
      <c r="G27" s="930"/>
      <c r="H27" s="930"/>
      <c r="I27" s="930"/>
    </row>
    <row r="28" spans="1:9" ht="15">
      <c r="A28" s="930"/>
      <c r="B28" s="947"/>
      <c r="C28" s="930"/>
      <c r="E28" s="930"/>
      <c r="F28" s="930"/>
      <c r="G28" s="930"/>
      <c r="H28" s="930"/>
      <c r="I28" s="930"/>
    </row>
  </sheetData>
  <mergeCells count="4">
    <mergeCell ref="D1:F1"/>
    <mergeCell ref="A3:F3"/>
    <mergeCell ref="A7:D7"/>
    <mergeCell ref="D8:F8"/>
  </mergeCells>
  <printOptions/>
  <pageMargins left="0.5902777777777778" right="0.5902777777777778" top="0.7569444444444444" bottom="0.7569444444444444" header="0.5902777777777778" footer="0.5902777777777778"/>
  <pageSetup horizontalDpi="300" verticalDpi="300" orientation="portrait" paperSize="9" scale="82"/>
  <headerFooter alignWithMargins="0">
    <oddHeader>&amp;R&amp;"Times New Roman,Normalny"&amp;12Zał Nr 23 do Sprawozdania Burmistrza z wykonania budżetu za 2009 roku</oddHeader>
    <oddFooter>&amp;C&amp;"Times New Roman,Normalny"&amp;12Strona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showGridLines="0" defaultGridColor="0" view="pageBreakPreview" zoomScale="80" zoomScaleSheetLayoutView="80" colorId="15" workbookViewId="0" topLeftCell="A1">
      <selection activeCell="B11" sqref="B11"/>
    </sheetView>
  </sheetViews>
  <sheetFormatPr defaultColWidth="9.00390625" defaultRowHeight="12.75"/>
  <cols>
    <col min="1" max="1" width="4.75390625" style="885" customWidth="1"/>
    <col min="2" max="2" width="35.75390625" style="885" customWidth="1"/>
    <col min="3" max="3" width="14.00390625" style="886" customWidth="1"/>
    <col min="4" max="4" width="10.75390625" style="886" customWidth="1"/>
    <col min="5" max="5" width="9.00390625" style="886" customWidth="1"/>
    <col min="6" max="6" width="11.50390625" style="886" customWidth="1"/>
    <col min="7" max="7" width="9.25390625" style="886" customWidth="1"/>
    <col min="8" max="8" width="9.75390625" style="886" customWidth="1"/>
    <col min="9" max="9" width="10.625" style="886" customWidth="1"/>
    <col min="10" max="10" width="10.75390625" style="886" customWidth="1"/>
    <col min="11" max="11" width="14.25390625" style="885" customWidth="1"/>
    <col min="12" max="16384" width="9.00390625" style="885" customWidth="1"/>
  </cols>
  <sheetData>
    <row r="1" spans="7:11" ht="15" customHeight="1">
      <c r="G1" s="948"/>
      <c r="H1" s="948"/>
      <c r="I1" s="948"/>
      <c r="J1" s="948"/>
      <c r="K1" s="948"/>
    </row>
    <row r="2" spans="1:11" ht="48" customHeight="1">
      <c r="A2" s="128" t="s">
        <v>589</v>
      </c>
      <c r="B2" s="128"/>
      <c r="C2" s="128"/>
      <c r="D2" s="128"/>
      <c r="E2" s="128"/>
      <c r="F2" s="128"/>
      <c r="G2" s="128"/>
      <c r="H2" s="128"/>
      <c r="I2" s="128"/>
      <c r="J2" s="128"/>
      <c r="K2" s="949"/>
    </row>
    <row r="3" spans="1:11" ht="9.75" customHeight="1">
      <c r="A3" s="237"/>
      <c r="B3" s="237"/>
      <c r="C3" s="910"/>
      <c r="D3" s="910"/>
      <c r="E3" s="910"/>
      <c r="F3" s="910"/>
      <c r="G3" s="910"/>
      <c r="H3" s="910"/>
      <c r="I3" s="910"/>
      <c r="K3" s="950" t="s">
        <v>1</v>
      </c>
    </row>
    <row r="4" spans="1:11" ht="30" customHeight="1">
      <c r="A4" s="352"/>
      <c r="B4" s="352" t="s">
        <v>553</v>
      </c>
      <c r="C4" s="353" t="s">
        <v>555</v>
      </c>
      <c r="D4" s="353" t="s">
        <v>556</v>
      </c>
      <c r="E4" s="353"/>
      <c r="F4" s="353"/>
      <c r="G4" s="353"/>
      <c r="H4" s="353" t="s">
        <v>557</v>
      </c>
      <c r="I4" s="353"/>
      <c r="J4" s="353" t="s">
        <v>558</v>
      </c>
      <c r="K4" s="175" t="s">
        <v>590</v>
      </c>
    </row>
    <row r="5" spans="1:11" ht="12" customHeight="1">
      <c r="A5" s="352"/>
      <c r="B5" s="352"/>
      <c r="C5" s="353"/>
      <c r="D5" s="353" t="s">
        <v>559</v>
      </c>
      <c r="E5" s="760" t="s">
        <v>266</v>
      </c>
      <c r="F5" s="760"/>
      <c r="G5" s="760"/>
      <c r="H5" s="353" t="s">
        <v>559</v>
      </c>
      <c r="I5" s="353" t="s">
        <v>591</v>
      </c>
      <c r="J5" s="353"/>
      <c r="K5" s="175"/>
    </row>
    <row r="6" spans="1:11" ht="18" customHeight="1">
      <c r="A6" s="352"/>
      <c r="B6" s="352"/>
      <c r="C6" s="353"/>
      <c r="D6" s="353"/>
      <c r="E6" s="353" t="s">
        <v>561</v>
      </c>
      <c r="F6" s="760" t="s">
        <v>264</v>
      </c>
      <c r="G6" s="760"/>
      <c r="H6" s="353"/>
      <c r="I6" s="353"/>
      <c r="J6" s="353"/>
      <c r="K6" s="175"/>
    </row>
    <row r="7" spans="1:11" ht="42" customHeight="1">
      <c r="A7" s="352"/>
      <c r="B7" s="352"/>
      <c r="C7" s="353"/>
      <c r="D7" s="353"/>
      <c r="E7" s="353"/>
      <c r="F7" s="353" t="s">
        <v>592</v>
      </c>
      <c r="G7" s="353" t="s">
        <v>593</v>
      </c>
      <c r="H7" s="353"/>
      <c r="I7" s="353"/>
      <c r="J7" s="353"/>
      <c r="K7" s="175"/>
    </row>
    <row r="8" spans="1:11" ht="12.75" customHeight="1">
      <c r="A8" s="567">
        <v>1</v>
      </c>
      <c r="B8" s="567">
        <v>2</v>
      </c>
      <c r="C8" s="951">
        <v>3</v>
      </c>
      <c r="D8" s="951">
        <v>4</v>
      </c>
      <c r="E8" s="951">
        <v>5</v>
      </c>
      <c r="F8" s="951">
        <v>6</v>
      </c>
      <c r="G8" s="951">
        <v>7</v>
      </c>
      <c r="H8" s="951">
        <v>8</v>
      </c>
      <c r="I8" s="951">
        <v>9</v>
      </c>
      <c r="J8" s="951">
        <v>10</v>
      </c>
      <c r="K8" s="567">
        <v>11</v>
      </c>
    </row>
    <row r="9" spans="1:11" ht="29.25" customHeight="1">
      <c r="A9" s="568" t="s">
        <v>594</v>
      </c>
      <c r="B9" s="246" t="s">
        <v>595</v>
      </c>
      <c r="C9" s="274"/>
      <c r="D9" s="274"/>
      <c r="E9" s="951" t="s">
        <v>575</v>
      </c>
      <c r="F9" s="951" t="s">
        <v>575</v>
      </c>
      <c r="G9" s="951" t="s">
        <v>575</v>
      </c>
      <c r="H9" s="274"/>
      <c r="I9" s="951" t="s">
        <v>575</v>
      </c>
      <c r="J9" s="274"/>
      <c r="K9" s="952"/>
    </row>
    <row r="10" spans="1:11" ht="19.5" customHeight="1">
      <c r="A10" s="952"/>
      <c r="B10" s="913" t="s">
        <v>264</v>
      </c>
      <c r="C10" s="249"/>
      <c r="D10" s="249"/>
      <c r="E10" s="953"/>
      <c r="F10" s="953"/>
      <c r="G10" s="953"/>
      <c r="H10" s="249"/>
      <c r="I10" s="953"/>
      <c r="J10" s="249"/>
      <c r="K10" s="952"/>
    </row>
    <row r="11" spans="1:11" ht="19.5" customHeight="1">
      <c r="A11" s="952"/>
      <c r="B11" s="914" t="s">
        <v>596</v>
      </c>
      <c r="C11" s="255">
        <v>10379.95</v>
      </c>
      <c r="D11" s="255">
        <v>6657.34</v>
      </c>
      <c r="E11" s="954" t="s">
        <v>575</v>
      </c>
      <c r="F11" s="255">
        <v>6657.34</v>
      </c>
      <c r="G11" s="954" t="s">
        <v>575</v>
      </c>
      <c r="H11" s="255">
        <v>13390.86</v>
      </c>
      <c r="I11" s="954" t="s">
        <v>575</v>
      </c>
      <c r="J11" s="255">
        <f>C11+D11-H11</f>
        <v>3646.4300000000003</v>
      </c>
      <c r="K11" s="952"/>
    </row>
    <row r="12" spans="1:11" ht="19.5" customHeight="1">
      <c r="A12" s="952"/>
      <c r="B12" s="914" t="s">
        <v>597</v>
      </c>
      <c r="C12" s="255">
        <v>1547.27</v>
      </c>
      <c r="D12" s="255">
        <v>0.74</v>
      </c>
      <c r="E12" s="954" t="s">
        <v>575</v>
      </c>
      <c r="F12" s="255">
        <v>0.74</v>
      </c>
      <c r="G12" s="954" t="s">
        <v>575</v>
      </c>
      <c r="H12" s="255">
        <v>405.95</v>
      </c>
      <c r="I12" s="954" t="s">
        <v>575</v>
      </c>
      <c r="J12" s="255">
        <f>C12+D12-H12</f>
        <v>1142.06</v>
      </c>
      <c r="K12" s="952"/>
    </row>
    <row r="13" spans="1:11" ht="19.5" customHeight="1">
      <c r="A13" s="952"/>
      <c r="B13" s="914" t="s">
        <v>598</v>
      </c>
      <c r="C13" s="255">
        <v>7477.86</v>
      </c>
      <c r="D13" s="255">
        <v>4699.64</v>
      </c>
      <c r="E13" s="954" t="s">
        <v>575</v>
      </c>
      <c r="F13" s="255">
        <v>4699.64</v>
      </c>
      <c r="G13" s="954" t="s">
        <v>575</v>
      </c>
      <c r="H13" s="255">
        <v>7722.48</v>
      </c>
      <c r="I13" s="954" t="s">
        <v>575</v>
      </c>
      <c r="J13" s="255">
        <f>C13+D13-H13</f>
        <v>4455.02</v>
      </c>
      <c r="K13" s="952"/>
    </row>
    <row r="14" spans="1:11" ht="19.5" customHeight="1">
      <c r="A14" s="952"/>
      <c r="B14" s="915" t="s">
        <v>599</v>
      </c>
      <c r="C14" s="249">
        <f>SUM(C11:C13)</f>
        <v>19405.08</v>
      </c>
      <c r="D14" s="249">
        <f>SUM(D11:D13)</f>
        <v>11357.720000000001</v>
      </c>
      <c r="E14" s="953">
        <f>SUM(E11:E13)</f>
        <v>0</v>
      </c>
      <c r="F14" s="249">
        <f>SUM(F11:F13)</f>
        <v>11357.720000000001</v>
      </c>
      <c r="G14" s="953">
        <f>SUM(G11:G13)</f>
        <v>0</v>
      </c>
      <c r="H14" s="249">
        <f>SUM(H11:H13)</f>
        <v>21519.29</v>
      </c>
      <c r="I14" s="953">
        <f>SUM(I11:I13)</f>
        <v>0</v>
      </c>
      <c r="J14" s="249">
        <f>SUM(J11:J13)</f>
        <v>9243.51</v>
      </c>
      <c r="K14" s="912"/>
    </row>
    <row r="15" spans="1:11" ht="19.5" customHeight="1">
      <c r="A15" s="952"/>
      <c r="B15" s="914" t="s">
        <v>600</v>
      </c>
      <c r="C15" s="255">
        <v>5892.73</v>
      </c>
      <c r="D15" s="255">
        <v>16706.57</v>
      </c>
      <c r="E15" s="954" t="s">
        <v>575</v>
      </c>
      <c r="F15" s="255">
        <v>16706.57</v>
      </c>
      <c r="G15" s="954" t="s">
        <v>575</v>
      </c>
      <c r="H15" s="255">
        <v>17829.93</v>
      </c>
      <c r="I15" s="954" t="s">
        <v>575</v>
      </c>
      <c r="J15" s="255">
        <f>C15+D15-H15</f>
        <v>4769.369999999999</v>
      </c>
      <c r="K15" s="952"/>
    </row>
    <row r="16" spans="1:11" ht="19.5" customHeight="1">
      <c r="A16" s="952"/>
      <c r="B16" s="914" t="s">
        <v>601</v>
      </c>
      <c r="C16" s="255">
        <v>2592.86</v>
      </c>
      <c r="D16" s="255">
        <v>2879.49</v>
      </c>
      <c r="E16" s="954" t="s">
        <v>575</v>
      </c>
      <c r="F16" s="255">
        <v>2879.49</v>
      </c>
      <c r="G16" s="954" t="s">
        <v>575</v>
      </c>
      <c r="H16" s="255">
        <v>2125.41</v>
      </c>
      <c r="I16" s="954" t="s">
        <v>575</v>
      </c>
      <c r="J16" s="255">
        <f>C16+D16-H16</f>
        <v>3346.9400000000005</v>
      </c>
      <c r="K16" s="952"/>
    </row>
    <row r="17" spans="1:11" ht="19.5" customHeight="1">
      <c r="A17" s="952"/>
      <c r="B17" s="914" t="s">
        <v>602</v>
      </c>
      <c r="C17" s="255">
        <v>11.39</v>
      </c>
      <c r="D17" s="255">
        <v>130.03</v>
      </c>
      <c r="E17" s="954" t="s">
        <v>575</v>
      </c>
      <c r="F17" s="255">
        <v>130.03</v>
      </c>
      <c r="G17" s="954" t="s">
        <v>575</v>
      </c>
      <c r="H17" s="255">
        <v>141.42</v>
      </c>
      <c r="I17" s="954" t="s">
        <v>575</v>
      </c>
      <c r="J17" s="255">
        <f>C17+D17-H17</f>
        <v>0</v>
      </c>
      <c r="K17" s="952"/>
    </row>
    <row r="18" spans="1:11" ht="19.5" customHeight="1">
      <c r="A18" s="912"/>
      <c r="B18" s="915" t="s">
        <v>599</v>
      </c>
      <c r="C18" s="249">
        <f>SUM(C15:C17)</f>
        <v>8496.98</v>
      </c>
      <c r="D18" s="249">
        <f>SUM(D15:D17)</f>
        <v>19716.09</v>
      </c>
      <c r="E18" s="953">
        <f>SUM(E15:E17)</f>
        <v>0</v>
      </c>
      <c r="F18" s="953">
        <f>SUM(F15:F17)</f>
        <v>19716.09</v>
      </c>
      <c r="G18" s="953">
        <f>SUM(G15:G17)</f>
        <v>0</v>
      </c>
      <c r="H18" s="249">
        <f>SUM(H15:H17)</f>
        <v>20096.760000000002</v>
      </c>
      <c r="I18" s="953">
        <f>SUM(I15:I17)</f>
        <v>0</v>
      </c>
      <c r="J18" s="249">
        <f>SUM(J15:J17)</f>
        <v>8116.3099999999995</v>
      </c>
      <c r="K18" s="912"/>
    </row>
    <row r="19" spans="1:11" s="187" customFormat="1" ht="19.5" customHeight="1">
      <c r="A19" s="185" t="s">
        <v>28</v>
      </c>
      <c r="B19" s="185"/>
      <c r="C19" s="249">
        <f>C14+C18</f>
        <v>27902.06</v>
      </c>
      <c r="D19" s="249">
        <f>D14+D18</f>
        <v>31073.81</v>
      </c>
      <c r="E19" s="953">
        <f>E14+E18</f>
        <v>0</v>
      </c>
      <c r="F19" s="953">
        <f>F14+F18</f>
        <v>31073.81</v>
      </c>
      <c r="G19" s="953">
        <f>G14+G18</f>
        <v>0</v>
      </c>
      <c r="H19" s="249">
        <f>H14+H18</f>
        <v>41616.05</v>
      </c>
      <c r="I19" s="953">
        <f>I14+I18</f>
        <v>0</v>
      </c>
      <c r="J19" s="249">
        <f>J14+J18</f>
        <v>17359.82</v>
      </c>
      <c r="K19" s="912"/>
    </row>
    <row r="20" ht="15">
      <c r="A20" s="917"/>
    </row>
  </sheetData>
  <mergeCells count="16">
    <mergeCell ref="G1:K1"/>
    <mergeCell ref="A2:J2"/>
    <mergeCell ref="A4:A7"/>
    <mergeCell ref="B4:B7"/>
    <mergeCell ref="C4:C7"/>
    <mergeCell ref="D4:G4"/>
    <mergeCell ref="H4:I4"/>
    <mergeCell ref="J4:J7"/>
    <mergeCell ref="K4:K7"/>
    <mergeCell ref="D5:D7"/>
    <mergeCell ref="E5:G5"/>
    <mergeCell ref="H5:H7"/>
    <mergeCell ref="I5:I7"/>
    <mergeCell ref="E6:E7"/>
    <mergeCell ref="F6:G6"/>
    <mergeCell ref="A19:B19"/>
  </mergeCells>
  <printOptions horizont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97"/>
  <headerFooter alignWithMargins="0">
    <oddHeader>&amp;R&amp;"Times New Roman,Normalny"&amp;12Zał Nr 24 do Sprawozdania Burmistrza z wykonania budżetu za 2009 roku</oddHeader>
    <oddFooter>&amp;C&amp;"Times New Roman,Normalny"&amp;12Strona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5"/>
  <sheetViews>
    <sheetView showGridLines="0" defaultGridColor="0" view="pageBreakPreview" zoomScale="80" zoomScaleSheetLayoutView="80" colorId="15" workbookViewId="0" topLeftCell="A1">
      <selection activeCell="H9" sqref="H9"/>
    </sheetView>
  </sheetViews>
  <sheetFormatPr defaultColWidth="12.00390625" defaultRowHeight="12.75"/>
  <cols>
    <col min="1" max="2" width="11.625" style="0" customWidth="1"/>
    <col min="3" max="3" width="49.75390625" style="0" customWidth="1"/>
    <col min="4" max="4" width="13.25390625" style="0" customWidth="1"/>
    <col min="5" max="16384" width="11.625" style="0" customWidth="1"/>
  </cols>
  <sheetData>
    <row r="1" spans="1:7" ht="17.25" customHeight="1">
      <c r="A1" s="955"/>
      <c r="B1" s="955"/>
      <c r="C1" s="955"/>
      <c r="D1" s="955"/>
      <c r="E1" s="956"/>
      <c r="F1" s="957"/>
      <c r="G1" s="957"/>
    </row>
    <row r="2" spans="1:7" ht="17.25">
      <c r="A2" s="956"/>
      <c r="B2" s="956"/>
      <c r="C2" s="956"/>
      <c r="D2" s="958"/>
      <c r="E2" s="956"/>
      <c r="F2" s="957"/>
      <c r="G2" s="957"/>
    </row>
    <row r="3" spans="1:7" ht="32.25" customHeight="1">
      <c r="A3" s="959" t="s">
        <v>603</v>
      </c>
      <c r="B3" s="959"/>
      <c r="C3" s="959"/>
      <c r="D3" s="959"/>
      <c r="E3" s="956"/>
      <c r="F3" s="957"/>
      <c r="G3" s="957"/>
    </row>
    <row r="4" spans="1:7" ht="17.25">
      <c r="A4" s="959"/>
      <c r="B4" s="960"/>
      <c r="C4" s="960"/>
      <c r="D4" s="960"/>
      <c r="E4" s="956"/>
      <c r="F4" s="957"/>
      <c r="G4" s="957"/>
    </row>
    <row r="5" spans="1:7" ht="43.5">
      <c r="A5" s="961" t="s">
        <v>604</v>
      </c>
      <c r="B5" s="961" t="s">
        <v>605</v>
      </c>
      <c r="C5" s="961" t="s">
        <v>606</v>
      </c>
      <c r="D5" s="962" t="s">
        <v>607</v>
      </c>
      <c r="E5" s="956"/>
      <c r="F5" s="957"/>
      <c r="G5" s="957"/>
    </row>
    <row r="6" spans="1:7" ht="29.25">
      <c r="A6" s="963">
        <v>1</v>
      </c>
      <c r="B6" s="964">
        <v>600</v>
      </c>
      <c r="C6" s="965" t="s">
        <v>608</v>
      </c>
      <c r="D6" s="966">
        <v>589512</v>
      </c>
      <c r="E6" s="956"/>
      <c r="F6" s="957"/>
      <c r="G6" s="957"/>
    </row>
    <row r="7" spans="1:7" ht="17.25">
      <c r="A7" s="963">
        <v>2</v>
      </c>
      <c r="B7" s="964"/>
      <c r="C7" s="967" t="s">
        <v>609</v>
      </c>
      <c r="D7" s="968">
        <v>104540</v>
      </c>
      <c r="E7" s="956"/>
      <c r="F7" s="957"/>
      <c r="G7" s="957"/>
    </row>
    <row r="8" spans="1:7" ht="17.25">
      <c r="A8" s="963">
        <v>3</v>
      </c>
      <c r="B8" s="964"/>
      <c r="C8" s="967" t="s">
        <v>610</v>
      </c>
      <c r="D8" s="968">
        <v>5856</v>
      </c>
      <c r="E8" s="956"/>
      <c r="F8" s="957"/>
      <c r="G8" s="957"/>
    </row>
    <row r="9" spans="1:7" ht="29.25">
      <c r="A9" s="963">
        <v>4</v>
      </c>
      <c r="B9" s="964"/>
      <c r="C9" s="278" t="s">
        <v>611</v>
      </c>
      <c r="D9" s="968">
        <v>13908</v>
      </c>
      <c r="E9" s="956"/>
      <c r="F9" s="957"/>
      <c r="G9" s="957"/>
    </row>
    <row r="10" spans="1:7" ht="29.25">
      <c r="A10" s="963">
        <v>5</v>
      </c>
      <c r="B10" s="964">
        <v>710</v>
      </c>
      <c r="C10" s="969" t="s">
        <v>612</v>
      </c>
      <c r="D10" s="966">
        <v>149300</v>
      </c>
      <c r="E10" s="956"/>
      <c r="F10" s="957"/>
      <c r="G10" s="957"/>
    </row>
    <row r="11" spans="1:7" ht="29.25">
      <c r="A11" s="963">
        <v>6</v>
      </c>
      <c r="B11" s="964">
        <v>754</v>
      </c>
      <c r="C11" s="965" t="s">
        <v>613</v>
      </c>
      <c r="D11" s="966">
        <v>80619</v>
      </c>
      <c r="E11" s="956"/>
      <c r="F11" s="957"/>
      <c r="G11" s="957"/>
    </row>
    <row r="12" spans="1:7" ht="29.25">
      <c r="A12" s="963">
        <v>7</v>
      </c>
      <c r="B12" s="964">
        <v>801</v>
      </c>
      <c r="C12" s="965" t="s">
        <v>614</v>
      </c>
      <c r="D12" s="966">
        <v>25000</v>
      </c>
      <c r="E12" s="956"/>
      <c r="F12" s="957"/>
      <c r="G12" s="957"/>
    </row>
    <row r="13" spans="1:7" ht="17.25">
      <c r="A13" s="963">
        <v>8</v>
      </c>
      <c r="B13" s="964">
        <v>851</v>
      </c>
      <c r="C13" s="965" t="s">
        <v>19</v>
      </c>
      <c r="D13" s="966">
        <f>24883+16499+115</f>
        <v>41497</v>
      </c>
      <c r="E13" s="956"/>
      <c r="F13" s="957"/>
      <c r="G13" s="957"/>
    </row>
    <row r="14" spans="1:7" ht="43.5">
      <c r="A14" s="963">
        <v>9</v>
      </c>
      <c r="B14" s="964">
        <v>900</v>
      </c>
      <c r="C14" s="970" t="s">
        <v>615</v>
      </c>
      <c r="D14" s="966">
        <v>340903</v>
      </c>
      <c r="E14" s="956"/>
      <c r="F14" s="957"/>
      <c r="G14" s="957"/>
    </row>
    <row r="15" spans="1:7" ht="17.25">
      <c r="A15" s="971" t="s">
        <v>599</v>
      </c>
      <c r="B15" s="971"/>
      <c r="C15" s="971"/>
      <c r="D15" s="972">
        <f>SUM(D6:D14)</f>
        <v>1351135</v>
      </c>
      <c r="E15" s="956"/>
      <c r="F15" s="957"/>
      <c r="G15" s="957"/>
    </row>
    <row r="16" spans="1:7" ht="17.25">
      <c r="A16" s="971" t="s">
        <v>616</v>
      </c>
      <c r="B16" s="971"/>
      <c r="C16" s="971"/>
      <c r="D16" s="972">
        <f>D15-D13</f>
        <v>1309638</v>
      </c>
      <c r="E16" s="956"/>
      <c r="F16" s="957"/>
      <c r="G16" s="957"/>
    </row>
    <row r="17" spans="1:7" ht="17.25">
      <c r="A17" s="956"/>
      <c r="B17" s="956"/>
      <c r="C17" s="956"/>
      <c r="D17" s="956"/>
      <c r="E17" s="956"/>
      <c r="F17" s="957"/>
      <c r="G17" s="957"/>
    </row>
    <row r="18" spans="1:7" ht="17.25">
      <c r="A18" s="956"/>
      <c r="B18" s="956"/>
      <c r="C18" s="956"/>
      <c r="D18" s="956"/>
      <c r="E18" s="956"/>
      <c r="F18" s="957"/>
      <c r="G18" s="957"/>
    </row>
    <row r="19" spans="1:7" ht="17.25">
      <c r="A19" s="956"/>
      <c r="B19" s="956"/>
      <c r="C19" s="956"/>
      <c r="D19" s="956"/>
      <c r="E19" s="956"/>
      <c r="F19" s="957"/>
      <c r="G19" s="957"/>
    </row>
    <row r="20" spans="1:7" ht="17.25">
      <c r="A20" s="956"/>
      <c r="B20" s="956"/>
      <c r="C20" s="956"/>
      <c r="D20" s="956"/>
      <c r="E20" s="956"/>
      <c r="F20" s="957"/>
      <c r="G20" s="957"/>
    </row>
    <row r="21" spans="1:7" ht="17.25">
      <c r="A21" s="956"/>
      <c r="B21" s="956"/>
      <c r="C21" s="956"/>
      <c r="D21" s="956"/>
      <c r="E21" s="956"/>
      <c r="F21" s="957"/>
      <c r="G21" s="957"/>
    </row>
    <row r="22" spans="1:7" ht="17.25">
      <c r="A22" s="956"/>
      <c r="B22" s="956"/>
      <c r="C22" s="956"/>
      <c r="D22" s="956"/>
      <c r="E22" s="956"/>
      <c r="F22" s="957"/>
      <c r="G22" s="957"/>
    </row>
    <row r="23" spans="1:7" ht="17.25">
      <c r="A23" s="956"/>
      <c r="B23" s="956"/>
      <c r="C23" s="956"/>
      <c r="D23" s="956"/>
      <c r="E23" s="956"/>
      <c r="F23" s="957"/>
      <c r="G23" s="957"/>
    </row>
    <row r="24" spans="1:7" ht="17.25">
      <c r="A24" s="956"/>
      <c r="B24" s="956"/>
      <c r="C24" s="956"/>
      <c r="D24" s="956"/>
      <c r="E24" s="956"/>
      <c r="F24" s="957"/>
      <c r="G24" s="957"/>
    </row>
    <row r="25" spans="1:7" ht="17.25">
      <c r="A25" s="956"/>
      <c r="B25" s="956"/>
      <c r="C25" s="956"/>
      <c r="D25" s="956"/>
      <c r="E25" s="956"/>
      <c r="F25" s="957"/>
      <c r="G25" s="957"/>
    </row>
    <row r="26" spans="1:7" ht="17.25">
      <c r="A26" s="956"/>
      <c r="B26" s="956"/>
      <c r="C26" s="956"/>
      <c r="D26" s="956"/>
      <c r="E26" s="956"/>
      <c r="F26" s="957"/>
      <c r="G26" s="957"/>
    </row>
    <row r="27" spans="1:7" ht="17.25">
      <c r="A27" s="956"/>
      <c r="B27" s="956"/>
      <c r="C27" s="956"/>
      <c r="D27" s="956"/>
      <c r="E27" s="956"/>
      <c r="F27" s="957"/>
      <c r="G27" s="957"/>
    </row>
    <row r="28" spans="1:7" ht="17.25">
      <c r="A28" s="956"/>
      <c r="B28" s="956"/>
      <c r="C28" s="956"/>
      <c r="D28" s="956"/>
      <c r="E28" s="956"/>
      <c r="F28" s="957"/>
      <c r="G28" s="957"/>
    </row>
    <row r="29" spans="1:7" ht="17.25">
      <c r="A29" s="956"/>
      <c r="B29" s="956"/>
      <c r="C29" s="956"/>
      <c r="D29" s="956"/>
      <c r="E29" s="956"/>
      <c r="F29" s="957"/>
      <c r="G29" s="957"/>
    </row>
    <row r="30" spans="1:7" ht="17.25">
      <c r="A30" s="956"/>
      <c r="B30" s="956"/>
      <c r="C30" s="956"/>
      <c r="D30" s="956"/>
      <c r="E30" s="956"/>
      <c r="F30" s="957"/>
      <c r="G30" s="957"/>
    </row>
    <row r="31" spans="1:7" ht="17.25">
      <c r="A31" s="956"/>
      <c r="B31" s="956"/>
      <c r="C31" s="956"/>
      <c r="D31" s="956"/>
      <c r="E31" s="956"/>
      <c r="F31" s="957"/>
      <c r="G31" s="957"/>
    </row>
    <row r="32" spans="1:7" ht="17.25">
      <c r="A32" s="956"/>
      <c r="B32" s="956"/>
      <c r="C32" s="956"/>
      <c r="D32" s="956"/>
      <c r="E32" s="956"/>
      <c r="F32" s="957"/>
      <c r="G32" s="957"/>
    </row>
    <row r="33" spans="1:7" ht="17.25">
      <c r="A33" s="956"/>
      <c r="B33" s="956"/>
      <c r="C33" s="956"/>
      <c r="D33" s="956"/>
      <c r="E33" s="956"/>
      <c r="F33" s="957"/>
      <c r="G33" s="957"/>
    </row>
    <row r="34" spans="1:7" ht="17.25">
      <c r="A34" s="956"/>
      <c r="B34" s="956"/>
      <c r="C34" s="956"/>
      <c r="D34" s="956"/>
      <c r="E34" s="956"/>
      <c r="F34" s="957"/>
      <c r="G34" s="957"/>
    </row>
    <row r="35" spans="1:5" ht="17.25">
      <c r="A35" s="973"/>
      <c r="B35" s="973"/>
      <c r="C35" s="973"/>
      <c r="D35" s="973"/>
      <c r="E35" s="973"/>
    </row>
  </sheetData>
  <mergeCells count="5">
    <mergeCell ref="A1:D1"/>
    <mergeCell ref="A3:D3"/>
    <mergeCell ref="B6:B9"/>
    <mergeCell ref="A15:C15"/>
    <mergeCell ref="A16:C16"/>
  </mergeCells>
  <printOptions/>
  <pageMargins left="0.7875" right="0.7875" top="0.9125" bottom="0.9527777777777777" header="0.7875" footer="0.7875"/>
  <pageSetup horizontalDpi="300" verticalDpi="300" orientation="portrait" paperSize="9"/>
  <headerFooter alignWithMargins="0">
    <oddHeader>&amp;R&amp;"Times New Roman,Normalny"&amp;9Zał Nr 25 do Sprawozdania Burmistrza z wykonania budżetu za 2009 roku</oddHeader>
    <oddFooter>&amp;C&amp;"Times New Roman,Normalny"&amp;12Strona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60"/>
  <sheetViews>
    <sheetView showGridLines="0" defaultGridColor="0" view="pageBreakPreview" zoomScale="80" zoomScaleSheetLayoutView="80" colorId="15" workbookViewId="0" topLeftCell="A16">
      <selection activeCell="N12" sqref="N12"/>
    </sheetView>
  </sheetViews>
  <sheetFormatPr defaultColWidth="9.00390625" defaultRowHeight="21" customHeight="1"/>
  <cols>
    <col min="1" max="1" width="4.375" style="974" customWidth="1"/>
    <col min="2" max="2" width="5.375" style="975" customWidth="1"/>
    <col min="3" max="3" width="7.25390625" style="975" customWidth="1"/>
    <col min="4" max="4" width="5.375" style="975" customWidth="1"/>
    <col min="5" max="5" width="44.625" style="976" customWidth="1"/>
    <col min="6" max="6" width="11.625" style="977" customWidth="1"/>
    <col min="7" max="7" width="10.625" style="977" customWidth="1"/>
    <col min="8" max="8" width="10.375" style="977" customWidth="1"/>
    <col min="9" max="9" width="9.00390625" style="978" customWidth="1"/>
    <col min="10" max="10" width="11.25390625" style="977" customWidth="1"/>
    <col min="11" max="11" width="10.125" style="977" customWidth="1"/>
    <col min="12" max="12" width="9.125" style="977" customWidth="1"/>
    <col min="13" max="13" width="15.75390625" style="977" customWidth="1"/>
    <col min="14" max="252" width="9.125" style="977" customWidth="1"/>
    <col min="253" max="16384" width="9.125" style="979" customWidth="1"/>
  </cols>
  <sheetData>
    <row r="1" spans="1:256" s="981" customFormat="1" ht="12.75" customHeight="1">
      <c r="A1" s="977"/>
      <c r="B1" s="977"/>
      <c r="C1" s="977"/>
      <c r="D1" s="977"/>
      <c r="E1" s="976"/>
      <c r="F1" s="980"/>
      <c r="G1" s="980"/>
      <c r="H1" s="980"/>
      <c r="I1" s="980"/>
      <c r="J1" s="980"/>
      <c r="K1" s="980"/>
      <c r="L1" s="980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IS1" s="979"/>
      <c r="IT1" s="979"/>
      <c r="IU1" s="979"/>
      <c r="IV1" s="979"/>
    </row>
    <row r="2" spans="1:256" s="981" customFormat="1" ht="12.75" customHeight="1">
      <c r="A2" s="977"/>
      <c r="B2" s="977"/>
      <c r="C2" s="977"/>
      <c r="D2" s="977"/>
      <c r="E2" s="976"/>
      <c r="F2" s="977"/>
      <c r="G2" s="977"/>
      <c r="H2" s="977"/>
      <c r="I2" s="977"/>
      <c r="J2" s="977"/>
      <c r="K2" s="980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IS2" s="979"/>
      <c r="IT2" s="979"/>
      <c r="IU2" s="979"/>
      <c r="IV2" s="979"/>
    </row>
    <row r="3" spans="1:12" ht="34.5" customHeight="1">
      <c r="A3" s="982" t="s">
        <v>617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</row>
    <row r="4" spans="1:12" ht="13.5" customHeight="1">
      <c r="A4" s="977"/>
      <c r="B4" s="983"/>
      <c r="C4" s="983"/>
      <c r="D4" s="983"/>
      <c r="E4" s="984"/>
      <c r="F4" s="983"/>
      <c r="G4" s="983"/>
      <c r="H4" s="983"/>
      <c r="I4" s="983"/>
      <c r="J4" s="983"/>
      <c r="K4" s="983"/>
      <c r="L4" s="983"/>
    </row>
    <row r="5" spans="1:256" s="986" customFormat="1" ht="21" customHeight="1">
      <c r="A5" s="985" t="s">
        <v>573</v>
      </c>
      <c r="B5" s="985" t="s">
        <v>2</v>
      </c>
      <c r="C5" s="985" t="s">
        <v>618</v>
      </c>
      <c r="D5" s="985" t="s">
        <v>35</v>
      </c>
      <c r="E5" s="985" t="s">
        <v>619</v>
      </c>
      <c r="F5" s="985" t="s">
        <v>620</v>
      </c>
      <c r="G5" s="985" t="s">
        <v>621</v>
      </c>
      <c r="H5" s="985"/>
      <c r="I5" s="985" t="s">
        <v>622</v>
      </c>
      <c r="J5" s="985" t="s">
        <v>623</v>
      </c>
      <c r="K5" s="985"/>
      <c r="L5" s="985"/>
      <c r="IS5" s="987"/>
      <c r="IT5" s="987"/>
      <c r="IU5" s="987"/>
      <c r="IV5" s="987"/>
    </row>
    <row r="6" spans="1:256" s="986" customFormat="1" ht="32.25" customHeight="1">
      <c r="A6" s="985"/>
      <c r="B6" s="985"/>
      <c r="C6" s="985"/>
      <c r="D6" s="985"/>
      <c r="E6" s="985"/>
      <c r="F6" s="985"/>
      <c r="G6" s="985" t="s">
        <v>624</v>
      </c>
      <c r="H6" s="985" t="s">
        <v>625</v>
      </c>
      <c r="I6" s="985"/>
      <c r="J6" s="985" t="s">
        <v>626</v>
      </c>
      <c r="K6" s="985" t="s">
        <v>5</v>
      </c>
      <c r="L6" s="985" t="s">
        <v>627</v>
      </c>
      <c r="IS6" s="987"/>
      <c r="IT6" s="987"/>
      <c r="IU6" s="987"/>
      <c r="IV6" s="987"/>
    </row>
    <row r="7" spans="1:12" ht="13.5" customHeight="1">
      <c r="A7" s="988" t="s">
        <v>577</v>
      </c>
      <c r="B7" s="988" t="s">
        <v>579</v>
      </c>
      <c r="C7" s="988" t="s">
        <v>580</v>
      </c>
      <c r="D7" s="988" t="s">
        <v>628</v>
      </c>
      <c r="E7" s="988" t="s">
        <v>629</v>
      </c>
      <c r="F7" s="988" t="s">
        <v>630</v>
      </c>
      <c r="G7" s="988" t="s">
        <v>631</v>
      </c>
      <c r="H7" s="988"/>
      <c r="I7" s="988">
        <v>8</v>
      </c>
      <c r="J7" s="988">
        <v>9</v>
      </c>
      <c r="K7" s="988">
        <v>10</v>
      </c>
      <c r="L7" s="988">
        <v>11</v>
      </c>
    </row>
    <row r="8" spans="1:256" s="992" customFormat="1" ht="23.25" customHeight="1">
      <c r="A8" s="988" t="s">
        <v>577</v>
      </c>
      <c r="B8" s="989">
        <v>400</v>
      </c>
      <c r="C8" s="989">
        <v>40002</v>
      </c>
      <c r="D8" s="989">
        <v>6050</v>
      </c>
      <c r="E8" s="990" t="s">
        <v>632</v>
      </c>
      <c r="F8" s="988" t="s">
        <v>633</v>
      </c>
      <c r="G8" s="988">
        <v>2009</v>
      </c>
      <c r="H8" s="988">
        <v>2011</v>
      </c>
      <c r="I8" s="991">
        <v>2455000</v>
      </c>
      <c r="J8" s="991">
        <v>5000</v>
      </c>
      <c r="K8" s="991">
        <v>4806.83</v>
      </c>
      <c r="L8" s="991">
        <f>(K8/J8)*100</f>
        <v>96.13659999999999</v>
      </c>
      <c r="M8" s="978"/>
      <c r="IS8" s="979"/>
      <c r="IT8" s="979"/>
      <c r="IU8" s="979"/>
      <c r="IV8" s="979"/>
    </row>
    <row r="9" spans="1:256" s="992" customFormat="1" ht="19.5" customHeight="1">
      <c r="A9" s="988" t="s">
        <v>579</v>
      </c>
      <c r="B9" s="989">
        <v>600</v>
      </c>
      <c r="C9" s="989">
        <v>60016</v>
      </c>
      <c r="D9" s="989">
        <v>6059</v>
      </c>
      <c r="E9" s="990" t="s">
        <v>634</v>
      </c>
      <c r="F9" s="988" t="s">
        <v>633</v>
      </c>
      <c r="G9" s="988">
        <v>2009</v>
      </c>
      <c r="H9" s="988">
        <v>2010</v>
      </c>
      <c r="I9" s="993">
        <v>3216036</v>
      </c>
      <c r="J9" s="991">
        <v>33430</v>
      </c>
      <c r="K9" s="991">
        <v>31788.07</v>
      </c>
      <c r="L9" s="991">
        <f>(K9/J9)*100</f>
        <v>95.0884534848938</v>
      </c>
      <c r="M9" s="978"/>
      <c r="IS9" s="979"/>
      <c r="IT9" s="979"/>
      <c r="IU9" s="979"/>
      <c r="IV9" s="979"/>
    </row>
    <row r="10" spans="1:256" s="992" customFormat="1" ht="21" customHeight="1">
      <c r="A10" s="988"/>
      <c r="B10" s="989"/>
      <c r="C10" s="989"/>
      <c r="D10" s="989">
        <v>6629</v>
      </c>
      <c r="E10" s="990"/>
      <c r="F10" s="988"/>
      <c r="G10" s="988"/>
      <c r="H10" s="988"/>
      <c r="I10" s="993"/>
      <c r="J10" s="991">
        <v>1199966</v>
      </c>
      <c r="K10" s="991">
        <v>1199965.9</v>
      </c>
      <c r="L10" s="991">
        <f>(K10/J10)*100</f>
        <v>99.99999166643055</v>
      </c>
      <c r="M10" s="978"/>
      <c r="IS10" s="979"/>
      <c r="IT10" s="979"/>
      <c r="IU10" s="979"/>
      <c r="IV10" s="979"/>
    </row>
    <row r="11" spans="1:13" ht="23.25" customHeight="1">
      <c r="A11" s="988" t="s">
        <v>580</v>
      </c>
      <c r="B11" s="989">
        <v>600</v>
      </c>
      <c r="C11" s="989">
        <v>60016</v>
      </c>
      <c r="D11" s="989">
        <v>6050</v>
      </c>
      <c r="E11" s="990" t="s">
        <v>635</v>
      </c>
      <c r="F11" s="988" t="s">
        <v>633</v>
      </c>
      <c r="G11" s="988">
        <v>2009</v>
      </c>
      <c r="H11" s="988">
        <v>2015</v>
      </c>
      <c r="I11" s="993">
        <v>5920000</v>
      </c>
      <c r="J11" s="991">
        <f>68253+20000+292001</f>
        <v>380254</v>
      </c>
      <c r="K11" s="991">
        <f>68252.22+19520+292000.2</f>
        <v>379772.42000000004</v>
      </c>
      <c r="L11" s="991">
        <f>(K11/J11)*100</f>
        <v>99.87335307452389</v>
      </c>
      <c r="M11" s="978"/>
    </row>
    <row r="12" spans="1:13" ht="23.25" customHeight="1">
      <c r="A12" s="988" t="s">
        <v>628</v>
      </c>
      <c r="B12" s="989">
        <v>600</v>
      </c>
      <c r="C12" s="989">
        <v>60016</v>
      </c>
      <c r="D12" s="989">
        <v>6050</v>
      </c>
      <c r="E12" s="990" t="s">
        <v>636</v>
      </c>
      <c r="F12" s="988" t="s">
        <v>633</v>
      </c>
      <c r="G12" s="994">
        <v>2006</v>
      </c>
      <c r="H12" s="994">
        <v>2010</v>
      </c>
      <c r="I12" s="993">
        <v>1785000</v>
      </c>
      <c r="J12" s="991">
        <v>10011</v>
      </c>
      <c r="K12" s="991">
        <v>10011</v>
      </c>
      <c r="L12" s="991">
        <f>(K12/J12)*100</f>
        <v>100</v>
      </c>
      <c r="M12" s="978"/>
    </row>
    <row r="13" spans="1:13" ht="42" customHeight="1">
      <c r="A13" s="988" t="s">
        <v>629</v>
      </c>
      <c r="B13" s="989">
        <v>600</v>
      </c>
      <c r="C13" s="989">
        <v>60016</v>
      </c>
      <c r="D13" s="989">
        <v>6050</v>
      </c>
      <c r="E13" s="995" t="s">
        <v>637</v>
      </c>
      <c r="F13" s="994" t="s">
        <v>633</v>
      </c>
      <c r="G13" s="988">
        <v>2010</v>
      </c>
      <c r="H13" s="988">
        <v>2011</v>
      </c>
      <c r="I13" s="991">
        <v>5762590</v>
      </c>
      <c r="J13" s="991">
        <v>0</v>
      </c>
      <c r="K13" s="991">
        <v>0</v>
      </c>
      <c r="L13" s="991"/>
      <c r="M13" s="978"/>
    </row>
    <row r="14" spans="1:13" ht="23.25" customHeight="1">
      <c r="A14" s="988" t="s">
        <v>630</v>
      </c>
      <c r="B14" s="989">
        <v>600</v>
      </c>
      <c r="C14" s="989">
        <v>60016</v>
      </c>
      <c r="D14" s="989">
        <v>6050</v>
      </c>
      <c r="E14" s="990" t="s">
        <v>638</v>
      </c>
      <c r="F14" s="988" t="s">
        <v>633</v>
      </c>
      <c r="G14" s="988">
        <v>2009</v>
      </c>
      <c r="H14" s="988">
        <v>2011</v>
      </c>
      <c r="I14" s="991">
        <v>1300000</v>
      </c>
      <c r="J14" s="991">
        <v>29001</v>
      </c>
      <c r="K14" s="991">
        <v>29001</v>
      </c>
      <c r="L14" s="991">
        <f>(K14/J14)*100</f>
        <v>100</v>
      </c>
      <c r="M14" s="978"/>
    </row>
    <row r="15" spans="1:13" ht="23.25" customHeight="1">
      <c r="A15" s="988"/>
      <c r="B15" s="989">
        <v>600</v>
      </c>
      <c r="C15" s="989">
        <v>60016</v>
      </c>
      <c r="D15" s="989">
        <v>6050</v>
      </c>
      <c r="E15" s="990" t="s">
        <v>639</v>
      </c>
      <c r="F15" s="988" t="s">
        <v>633</v>
      </c>
      <c r="G15" s="988">
        <v>2009</v>
      </c>
      <c r="H15" s="988">
        <v>2010</v>
      </c>
      <c r="I15" s="991">
        <v>2044870</v>
      </c>
      <c r="J15" s="991">
        <v>32015</v>
      </c>
      <c r="K15" s="991">
        <v>32014.8</v>
      </c>
      <c r="L15" s="991">
        <f>(K15/J15)*100</f>
        <v>99.99937529283149</v>
      </c>
      <c r="M15" s="978"/>
    </row>
    <row r="16" spans="1:13" ht="36" customHeight="1">
      <c r="A16" s="988" t="s">
        <v>631</v>
      </c>
      <c r="B16" s="989">
        <v>710</v>
      </c>
      <c r="C16" s="989">
        <v>71035</v>
      </c>
      <c r="D16" s="989">
        <v>6050</v>
      </c>
      <c r="E16" s="995" t="s">
        <v>640</v>
      </c>
      <c r="F16" s="994" t="s">
        <v>633</v>
      </c>
      <c r="G16" s="994">
        <v>2009</v>
      </c>
      <c r="H16" s="994">
        <v>2012</v>
      </c>
      <c r="I16" s="993">
        <v>4700000</v>
      </c>
      <c r="J16" s="991">
        <v>1600000</v>
      </c>
      <c r="K16" s="991">
        <v>1600000</v>
      </c>
      <c r="L16" s="991">
        <v>0</v>
      </c>
      <c r="M16" s="978"/>
    </row>
    <row r="17" spans="1:13" ht="34.5" customHeight="1">
      <c r="A17" s="988" t="s">
        <v>641</v>
      </c>
      <c r="B17" s="989">
        <v>710</v>
      </c>
      <c r="C17" s="989">
        <v>71035</v>
      </c>
      <c r="D17" s="989">
        <v>6050</v>
      </c>
      <c r="E17" s="995" t="s">
        <v>642</v>
      </c>
      <c r="F17" s="994" t="s">
        <v>633</v>
      </c>
      <c r="G17" s="994">
        <v>2009</v>
      </c>
      <c r="H17" s="994">
        <v>2010</v>
      </c>
      <c r="I17" s="993">
        <v>190000</v>
      </c>
      <c r="J17" s="991">
        <v>150000</v>
      </c>
      <c r="K17" s="991">
        <v>149994</v>
      </c>
      <c r="L17" s="991">
        <f>(K17/J17)*100</f>
        <v>99.996</v>
      </c>
      <c r="M17" s="978"/>
    </row>
    <row r="18" spans="1:13" ht="32.25" customHeight="1">
      <c r="A18" s="988" t="s">
        <v>643</v>
      </c>
      <c r="B18" s="989">
        <v>754</v>
      </c>
      <c r="C18" s="989">
        <v>75412</v>
      </c>
      <c r="D18" s="989">
        <v>6050</v>
      </c>
      <c r="E18" s="995" t="s">
        <v>644</v>
      </c>
      <c r="F18" s="994" t="s">
        <v>633</v>
      </c>
      <c r="G18" s="994">
        <v>2009</v>
      </c>
      <c r="H18" s="994">
        <v>2010</v>
      </c>
      <c r="I18" s="993">
        <v>1412660</v>
      </c>
      <c r="J18" s="991">
        <v>112660</v>
      </c>
      <c r="K18" s="993">
        <v>112569.18</v>
      </c>
      <c r="L18" s="991">
        <f>(K18/J18)*100</f>
        <v>99.91938576247115</v>
      </c>
      <c r="M18" s="978"/>
    </row>
    <row r="19" spans="1:13" ht="23.25" customHeight="1">
      <c r="A19" s="988" t="s">
        <v>645</v>
      </c>
      <c r="B19" s="989">
        <v>801</v>
      </c>
      <c r="C19" s="989">
        <v>80110</v>
      </c>
      <c r="D19" s="989">
        <v>6050</v>
      </c>
      <c r="E19" s="990" t="s">
        <v>614</v>
      </c>
      <c r="F19" s="988" t="s">
        <v>633</v>
      </c>
      <c r="G19" s="988">
        <v>2008</v>
      </c>
      <c r="H19" s="988">
        <v>2010</v>
      </c>
      <c r="I19" s="993">
        <v>2821399</v>
      </c>
      <c r="J19" s="991">
        <v>155850</v>
      </c>
      <c r="K19" s="991">
        <v>120024.46</v>
      </c>
      <c r="L19" s="991">
        <f>(K19/J19)*100</f>
        <v>77.01280718639718</v>
      </c>
      <c r="M19" s="978"/>
    </row>
    <row r="20" spans="1:13" ht="23.25" customHeight="1">
      <c r="A20" s="988"/>
      <c r="B20" s="989"/>
      <c r="C20" s="989"/>
      <c r="D20" s="989">
        <v>6620</v>
      </c>
      <c r="E20" s="990"/>
      <c r="F20" s="988"/>
      <c r="G20" s="988"/>
      <c r="H20" s="988"/>
      <c r="I20" s="993"/>
      <c r="J20" s="991">
        <v>4650</v>
      </c>
      <c r="K20" s="991">
        <v>4626.79</v>
      </c>
      <c r="L20" s="991">
        <f>(K20/J20)*100</f>
        <v>99.50086021505376</v>
      </c>
      <c r="M20" s="978"/>
    </row>
    <row r="21" spans="1:13" ht="30.75" customHeight="1">
      <c r="A21" s="988" t="s">
        <v>646</v>
      </c>
      <c r="B21" s="989">
        <v>900</v>
      </c>
      <c r="C21" s="989">
        <v>90001</v>
      </c>
      <c r="D21" s="989">
        <v>6050</v>
      </c>
      <c r="E21" s="995" t="s">
        <v>647</v>
      </c>
      <c r="F21" s="994" t="s">
        <v>648</v>
      </c>
      <c r="G21" s="988">
        <v>2007</v>
      </c>
      <c r="H21" s="988">
        <v>2011</v>
      </c>
      <c r="I21" s="993">
        <v>472270</v>
      </c>
      <c r="J21" s="991">
        <v>156270</v>
      </c>
      <c r="K21" s="991">
        <v>156270</v>
      </c>
      <c r="L21" s="991">
        <f>(K21/J21)*100</f>
        <v>100</v>
      </c>
      <c r="M21" s="978"/>
    </row>
    <row r="22" spans="1:13" ht="31.5" customHeight="1">
      <c r="A22" s="988" t="s">
        <v>649</v>
      </c>
      <c r="B22" s="989">
        <v>900</v>
      </c>
      <c r="C22" s="989">
        <v>90001</v>
      </c>
      <c r="D22" s="989">
        <v>6050</v>
      </c>
      <c r="E22" s="995" t="s">
        <v>650</v>
      </c>
      <c r="F22" s="994" t="s">
        <v>651</v>
      </c>
      <c r="G22" s="988">
        <v>2009</v>
      </c>
      <c r="H22" s="988">
        <v>2013</v>
      </c>
      <c r="I22" s="991">
        <v>30505000</v>
      </c>
      <c r="J22" s="991"/>
      <c r="K22" s="991"/>
      <c r="L22" s="991"/>
      <c r="M22" s="978"/>
    </row>
    <row r="23" spans="1:13" ht="46.5" customHeight="1">
      <c r="A23" s="988" t="s">
        <v>652</v>
      </c>
      <c r="B23" s="989">
        <v>900</v>
      </c>
      <c r="C23" s="989">
        <v>90004</v>
      </c>
      <c r="D23" s="989">
        <v>6050</v>
      </c>
      <c r="E23" s="990" t="s">
        <v>653</v>
      </c>
      <c r="F23" s="988" t="s">
        <v>633</v>
      </c>
      <c r="G23" s="988">
        <v>2009</v>
      </c>
      <c r="H23" s="988">
        <v>2012</v>
      </c>
      <c r="I23" s="991">
        <v>865000</v>
      </c>
      <c r="J23" s="991">
        <v>50000</v>
      </c>
      <c r="K23" s="991">
        <v>48054.96</v>
      </c>
      <c r="L23" s="991">
        <f>(K23/J23)*100</f>
        <v>96.10991999999999</v>
      </c>
      <c r="M23" s="978"/>
    </row>
    <row r="24" spans="1:13" ht="32.25" customHeight="1">
      <c r="A24" s="988" t="s">
        <v>654</v>
      </c>
      <c r="B24" s="989">
        <v>900</v>
      </c>
      <c r="C24" s="989">
        <v>90004</v>
      </c>
      <c r="D24" s="989">
        <v>6050</v>
      </c>
      <c r="E24" s="990" t="s">
        <v>655</v>
      </c>
      <c r="F24" s="988" t="s">
        <v>633</v>
      </c>
      <c r="G24" s="988">
        <v>2008</v>
      </c>
      <c r="H24" s="988">
        <v>2010</v>
      </c>
      <c r="I24" s="991">
        <v>500000</v>
      </c>
      <c r="J24" s="991"/>
      <c r="K24" s="991"/>
      <c r="L24" s="991"/>
      <c r="M24" s="978"/>
    </row>
    <row r="25" spans="1:256" s="998" customFormat="1" ht="42.75" customHeight="1">
      <c r="A25" s="988" t="s">
        <v>656</v>
      </c>
      <c r="B25" s="989">
        <v>900</v>
      </c>
      <c r="C25" s="989">
        <v>90095</v>
      </c>
      <c r="D25" s="989">
        <v>6050</v>
      </c>
      <c r="E25" s="990" t="s">
        <v>657</v>
      </c>
      <c r="F25" s="988" t="s">
        <v>633</v>
      </c>
      <c r="G25" s="988">
        <v>2009</v>
      </c>
      <c r="H25" s="988">
        <v>2011</v>
      </c>
      <c r="I25" s="993">
        <v>3100000</v>
      </c>
      <c r="J25" s="991">
        <v>850000</v>
      </c>
      <c r="K25" s="993">
        <v>849999.96</v>
      </c>
      <c r="L25" s="991">
        <f>(K25/J25)*100</f>
        <v>99.99999529411764</v>
      </c>
      <c r="M25" s="977"/>
      <c r="N25" s="996"/>
      <c r="O25" s="996"/>
      <c r="P25" s="996"/>
      <c r="Q25" s="997"/>
      <c r="R25" s="997"/>
      <c r="S25" s="977"/>
      <c r="T25" s="977"/>
      <c r="U25" s="997"/>
      <c r="AC25" s="977"/>
      <c r="AD25" s="996"/>
      <c r="AE25" s="996"/>
      <c r="AF25" s="996"/>
      <c r="AG25" s="997"/>
      <c r="AH25" s="997"/>
      <c r="AI25" s="977"/>
      <c r="AJ25" s="977"/>
      <c r="AK25" s="997"/>
      <c r="AS25" s="977"/>
      <c r="AT25" s="996"/>
      <c r="AU25" s="996"/>
      <c r="AV25" s="996"/>
      <c r="AW25" s="997"/>
      <c r="AX25" s="997"/>
      <c r="AY25" s="977"/>
      <c r="AZ25" s="977"/>
      <c r="BA25" s="997"/>
      <c r="BI25" s="977"/>
      <c r="BJ25" s="996"/>
      <c r="BK25" s="996"/>
      <c r="BL25" s="996"/>
      <c r="BM25" s="997"/>
      <c r="BN25" s="997"/>
      <c r="BO25" s="977"/>
      <c r="BP25" s="977"/>
      <c r="BQ25" s="997"/>
      <c r="BY25" s="977"/>
      <c r="BZ25" s="996"/>
      <c r="CA25" s="996"/>
      <c r="CB25" s="996"/>
      <c r="CC25" s="997"/>
      <c r="CD25" s="997"/>
      <c r="CE25" s="977"/>
      <c r="CF25" s="977"/>
      <c r="CG25" s="997"/>
      <c r="CO25" s="977"/>
      <c r="CP25" s="996"/>
      <c r="CQ25" s="996"/>
      <c r="CR25" s="996"/>
      <c r="CS25" s="997"/>
      <c r="CT25" s="997"/>
      <c r="CU25" s="977"/>
      <c r="CV25" s="977"/>
      <c r="CW25" s="997"/>
      <c r="DE25" s="977"/>
      <c r="DF25" s="996"/>
      <c r="DG25" s="996"/>
      <c r="DH25" s="996"/>
      <c r="DI25" s="997"/>
      <c r="DJ25" s="997"/>
      <c r="DK25" s="977"/>
      <c r="DL25" s="977"/>
      <c r="DM25" s="997"/>
      <c r="DU25" s="977"/>
      <c r="DV25" s="996"/>
      <c r="DW25" s="996"/>
      <c r="DX25" s="996"/>
      <c r="DY25" s="997"/>
      <c r="DZ25" s="997"/>
      <c r="EA25" s="977"/>
      <c r="EB25" s="977"/>
      <c r="EC25" s="997"/>
      <c r="EK25" s="977"/>
      <c r="EL25" s="996"/>
      <c r="EM25" s="996"/>
      <c r="EN25" s="996"/>
      <c r="EO25" s="997"/>
      <c r="EP25" s="997"/>
      <c r="EQ25" s="977"/>
      <c r="ER25" s="977"/>
      <c r="ES25" s="997"/>
      <c r="FA25" s="977"/>
      <c r="FB25" s="996"/>
      <c r="FC25" s="996"/>
      <c r="FD25" s="996"/>
      <c r="FE25" s="997"/>
      <c r="FF25" s="997"/>
      <c r="FG25" s="977"/>
      <c r="FH25" s="977"/>
      <c r="FI25" s="997"/>
      <c r="FQ25" s="977"/>
      <c r="FR25" s="996"/>
      <c r="FS25" s="996"/>
      <c r="FT25" s="996"/>
      <c r="FU25" s="997"/>
      <c r="FV25" s="997"/>
      <c r="FW25" s="977"/>
      <c r="FX25" s="977"/>
      <c r="FY25" s="997"/>
      <c r="GG25" s="977"/>
      <c r="GH25" s="996"/>
      <c r="GI25" s="996"/>
      <c r="GJ25" s="996"/>
      <c r="GK25" s="997"/>
      <c r="GL25" s="997"/>
      <c r="GM25" s="977"/>
      <c r="GN25" s="977"/>
      <c r="GO25" s="997"/>
      <c r="GW25" s="977"/>
      <c r="GX25" s="996"/>
      <c r="GY25" s="996"/>
      <c r="GZ25" s="996"/>
      <c r="HA25" s="997"/>
      <c r="HB25" s="997"/>
      <c r="HC25" s="977"/>
      <c r="HD25" s="977"/>
      <c r="HE25" s="997"/>
      <c r="HM25" s="977"/>
      <c r="HN25" s="996"/>
      <c r="HO25" s="996"/>
      <c r="HP25" s="996"/>
      <c r="HQ25" s="997"/>
      <c r="HR25" s="997"/>
      <c r="HS25" s="977"/>
      <c r="HT25" s="977"/>
      <c r="HU25" s="997"/>
      <c r="IC25" s="977"/>
      <c r="ID25" s="996"/>
      <c r="IE25" s="996"/>
      <c r="IF25" s="996"/>
      <c r="IG25" s="997"/>
      <c r="IH25" s="997"/>
      <c r="II25" s="977"/>
      <c r="IJ25" s="977"/>
      <c r="IK25" s="997"/>
      <c r="IS25" s="979"/>
      <c r="IT25" s="979"/>
      <c r="IU25" s="979"/>
      <c r="IV25" s="979"/>
    </row>
    <row r="26" spans="1:256" s="998" customFormat="1" ht="54" customHeight="1">
      <c r="A26" s="988" t="s">
        <v>658</v>
      </c>
      <c r="B26" s="989">
        <v>921</v>
      </c>
      <c r="C26" s="989">
        <v>92113</v>
      </c>
      <c r="D26" s="989">
        <v>6229</v>
      </c>
      <c r="E26" s="990" t="s">
        <v>659</v>
      </c>
      <c r="F26" s="988" t="s">
        <v>660</v>
      </c>
      <c r="G26" s="988">
        <v>2008</v>
      </c>
      <c r="H26" s="988">
        <v>2010</v>
      </c>
      <c r="I26" s="991">
        <v>10643627</v>
      </c>
      <c r="J26" s="991">
        <v>46750</v>
      </c>
      <c r="K26" s="991">
        <v>36977</v>
      </c>
      <c r="L26" s="991">
        <f>(K26/J26)*100</f>
        <v>79.0951871657754</v>
      </c>
      <c r="M26" s="977"/>
      <c r="N26" s="996"/>
      <c r="O26" s="996"/>
      <c r="P26" s="996"/>
      <c r="Q26" s="997"/>
      <c r="R26" s="997"/>
      <c r="S26" s="977"/>
      <c r="T26" s="977"/>
      <c r="U26" s="997"/>
      <c r="AC26" s="977"/>
      <c r="AD26" s="996"/>
      <c r="AE26" s="996"/>
      <c r="AF26" s="996"/>
      <c r="AG26" s="997"/>
      <c r="AH26" s="997"/>
      <c r="AI26" s="977"/>
      <c r="AJ26" s="977"/>
      <c r="AK26" s="997"/>
      <c r="AS26" s="977"/>
      <c r="AT26" s="996"/>
      <c r="AU26" s="996"/>
      <c r="AV26" s="996"/>
      <c r="AW26" s="997"/>
      <c r="AX26" s="997"/>
      <c r="AY26" s="977"/>
      <c r="AZ26" s="977"/>
      <c r="BA26" s="997"/>
      <c r="BI26" s="977"/>
      <c r="BJ26" s="996"/>
      <c r="BK26" s="996"/>
      <c r="BL26" s="996"/>
      <c r="BM26" s="997"/>
      <c r="BN26" s="997"/>
      <c r="BO26" s="977"/>
      <c r="BP26" s="977"/>
      <c r="BQ26" s="997"/>
      <c r="BY26" s="977"/>
      <c r="BZ26" s="996"/>
      <c r="CA26" s="996"/>
      <c r="CB26" s="996"/>
      <c r="CC26" s="997"/>
      <c r="CD26" s="997"/>
      <c r="CE26" s="977"/>
      <c r="CF26" s="977"/>
      <c r="CG26" s="997"/>
      <c r="CO26" s="977"/>
      <c r="CP26" s="996"/>
      <c r="CQ26" s="996"/>
      <c r="CR26" s="996"/>
      <c r="CS26" s="997"/>
      <c r="CT26" s="997"/>
      <c r="CU26" s="977"/>
      <c r="CV26" s="977"/>
      <c r="CW26" s="997"/>
      <c r="DE26" s="977"/>
      <c r="DF26" s="996"/>
      <c r="DG26" s="996"/>
      <c r="DH26" s="996"/>
      <c r="DI26" s="997"/>
      <c r="DJ26" s="997"/>
      <c r="DK26" s="977"/>
      <c r="DL26" s="977"/>
      <c r="DM26" s="997"/>
      <c r="DU26" s="977"/>
      <c r="DV26" s="996"/>
      <c r="DW26" s="996"/>
      <c r="DX26" s="996"/>
      <c r="DY26" s="997"/>
      <c r="DZ26" s="997"/>
      <c r="EA26" s="977"/>
      <c r="EB26" s="977"/>
      <c r="EC26" s="997"/>
      <c r="EK26" s="977"/>
      <c r="EL26" s="996"/>
      <c r="EM26" s="996"/>
      <c r="EN26" s="996"/>
      <c r="EO26" s="997"/>
      <c r="EP26" s="997"/>
      <c r="EQ26" s="977"/>
      <c r="ER26" s="977"/>
      <c r="ES26" s="997"/>
      <c r="FA26" s="977"/>
      <c r="FB26" s="996"/>
      <c r="FC26" s="996"/>
      <c r="FD26" s="996"/>
      <c r="FE26" s="997"/>
      <c r="FF26" s="997"/>
      <c r="FG26" s="977"/>
      <c r="FH26" s="977"/>
      <c r="FI26" s="997"/>
      <c r="FQ26" s="977"/>
      <c r="FR26" s="996"/>
      <c r="FS26" s="996"/>
      <c r="FT26" s="996"/>
      <c r="FU26" s="997"/>
      <c r="FV26" s="997"/>
      <c r="FW26" s="977"/>
      <c r="FX26" s="977"/>
      <c r="FY26" s="997"/>
      <c r="GG26" s="977"/>
      <c r="GH26" s="996"/>
      <c r="GI26" s="996"/>
      <c r="GJ26" s="996"/>
      <c r="GK26" s="997"/>
      <c r="GL26" s="997"/>
      <c r="GM26" s="977"/>
      <c r="GN26" s="977"/>
      <c r="GO26" s="997"/>
      <c r="GW26" s="977"/>
      <c r="GX26" s="996"/>
      <c r="GY26" s="996"/>
      <c r="GZ26" s="996"/>
      <c r="HA26" s="997"/>
      <c r="HB26" s="997"/>
      <c r="HC26" s="977"/>
      <c r="HD26" s="977"/>
      <c r="HE26" s="997"/>
      <c r="HM26" s="977"/>
      <c r="HN26" s="996"/>
      <c r="HO26" s="996"/>
      <c r="HP26" s="996"/>
      <c r="HQ26" s="997"/>
      <c r="HR26" s="997"/>
      <c r="HS26" s="977"/>
      <c r="HT26" s="977"/>
      <c r="HU26" s="997"/>
      <c r="IC26" s="977"/>
      <c r="ID26" s="996"/>
      <c r="IE26" s="996"/>
      <c r="IF26" s="996"/>
      <c r="IG26" s="997"/>
      <c r="IH26" s="997"/>
      <c r="II26" s="977"/>
      <c r="IJ26" s="977"/>
      <c r="IK26" s="997"/>
      <c r="IS26" s="979"/>
      <c r="IT26" s="979"/>
      <c r="IU26" s="979"/>
      <c r="IV26" s="979"/>
    </row>
    <row r="27" spans="1:256" s="998" customFormat="1" ht="45.75" customHeight="1">
      <c r="A27" s="988" t="s">
        <v>661</v>
      </c>
      <c r="B27" s="989">
        <v>926</v>
      </c>
      <c r="C27" s="989">
        <v>92601</v>
      </c>
      <c r="D27" s="989">
        <v>6050</v>
      </c>
      <c r="E27" s="990" t="s">
        <v>662</v>
      </c>
      <c r="F27" s="988" t="s">
        <v>633</v>
      </c>
      <c r="G27" s="988">
        <v>2008</v>
      </c>
      <c r="H27" s="988">
        <v>2011</v>
      </c>
      <c r="I27" s="991">
        <v>860000</v>
      </c>
      <c r="J27" s="991">
        <v>560000</v>
      </c>
      <c r="K27" s="991">
        <v>543808.67</v>
      </c>
      <c r="L27" s="991">
        <f>(K27/J27)*100</f>
        <v>97.10869107142858</v>
      </c>
      <c r="M27" s="977"/>
      <c r="N27" s="996"/>
      <c r="O27" s="996"/>
      <c r="P27" s="996"/>
      <c r="Q27" s="997"/>
      <c r="R27" s="997"/>
      <c r="S27" s="977"/>
      <c r="T27" s="977"/>
      <c r="U27" s="997"/>
      <c r="AC27" s="977"/>
      <c r="AD27" s="996"/>
      <c r="AE27" s="996"/>
      <c r="AF27" s="996"/>
      <c r="AG27" s="997"/>
      <c r="AH27" s="997"/>
      <c r="AI27" s="977"/>
      <c r="AJ27" s="977"/>
      <c r="AK27" s="997"/>
      <c r="AS27" s="977"/>
      <c r="AT27" s="996"/>
      <c r="AU27" s="996"/>
      <c r="AV27" s="996"/>
      <c r="AW27" s="997"/>
      <c r="AX27" s="997"/>
      <c r="AY27" s="977"/>
      <c r="AZ27" s="977"/>
      <c r="BA27" s="997"/>
      <c r="BI27" s="977"/>
      <c r="BJ27" s="996"/>
      <c r="BK27" s="996"/>
      <c r="BL27" s="996"/>
      <c r="BM27" s="997"/>
      <c r="BN27" s="997"/>
      <c r="BO27" s="977"/>
      <c r="BP27" s="977"/>
      <c r="BQ27" s="997"/>
      <c r="BY27" s="977"/>
      <c r="BZ27" s="996"/>
      <c r="CA27" s="996"/>
      <c r="CB27" s="996"/>
      <c r="CC27" s="997"/>
      <c r="CD27" s="997"/>
      <c r="CE27" s="977"/>
      <c r="CF27" s="977"/>
      <c r="CG27" s="997"/>
      <c r="CO27" s="977"/>
      <c r="CP27" s="996"/>
      <c r="CQ27" s="996"/>
      <c r="CR27" s="996"/>
      <c r="CS27" s="997"/>
      <c r="CT27" s="997"/>
      <c r="CU27" s="977"/>
      <c r="CV27" s="977"/>
      <c r="CW27" s="997"/>
      <c r="DE27" s="977"/>
      <c r="DF27" s="996"/>
      <c r="DG27" s="996"/>
      <c r="DH27" s="996"/>
      <c r="DI27" s="997"/>
      <c r="DJ27" s="997"/>
      <c r="DK27" s="977"/>
      <c r="DL27" s="977"/>
      <c r="DM27" s="997"/>
      <c r="DU27" s="977"/>
      <c r="DV27" s="996"/>
      <c r="DW27" s="996"/>
      <c r="DX27" s="996"/>
      <c r="DY27" s="997"/>
      <c r="DZ27" s="997"/>
      <c r="EA27" s="977"/>
      <c r="EB27" s="977"/>
      <c r="EC27" s="997"/>
      <c r="EK27" s="977"/>
      <c r="EL27" s="996"/>
      <c r="EM27" s="996"/>
      <c r="EN27" s="996"/>
      <c r="EO27" s="997"/>
      <c r="EP27" s="997"/>
      <c r="EQ27" s="977"/>
      <c r="ER27" s="977"/>
      <c r="ES27" s="997"/>
      <c r="FA27" s="977"/>
      <c r="FB27" s="996"/>
      <c r="FC27" s="996"/>
      <c r="FD27" s="996"/>
      <c r="FE27" s="997"/>
      <c r="FF27" s="997"/>
      <c r="FG27" s="977"/>
      <c r="FH27" s="977"/>
      <c r="FI27" s="997"/>
      <c r="FQ27" s="977"/>
      <c r="FR27" s="996"/>
      <c r="FS27" s="996"/>
      <c r="FT27" s="996"/>
      <c r="FU27" s="997"/>
      <c r="FV27" s="997"/>
      <c r="FW27" s="977"/>
      <c r="FX27" s="977"/>
      <c r="FY27" s="997"/>
      <c r="GG27" s="977"/>
      <c r="GH27" s="996"/>
      <c r="GI27" s="996"/>
      <c r="GJ27" s="996"/>
      <c r="GK27" s="997"/>
      <c r="GL27" s="997"/>
      <c r="GM27" s="977"/>
      <c r="GN27" s="977"/>
      <c r="GO27" s="997"/>
      <c r="GW27" s="977"/>
      <c r="GX27" s="996"/>
      <c r="GY27" s="996"/>
      <c r="GZ27" s="996"/>
      <c r="HA27" s="997"/>
      <c r="HB27" s="997"/>
      <c r="HC27" s="977"/>
      <c r="HD27" s="977"/>
      <c r="HE27" s="997"/>
      <c r="HM27" s="977"/>
      <c r="HN27" s="996"/>
      <c r="HO27" s="996"/>
      <c r="HP27" s="996"/>
      <c r="HQ27" s="997"/>
      <c r="HR27" s="997"/>
      <c r="HS27" s="977"/>
      <c r="HT27" s="977"/>
      <c r="HU27" s="997"/>
      <c r="IC27" s="977"/>
      <c r="ID27" s="996"/>
      <c r="IE27" s="996"/>
      <c r="IF27" s="996"/>
      <c r="IG27" s="997"/>
      <c r="IH27" s="997"/>
      <c r="II27" s="977"/>
      <c r="IJ27" s="977"/>
      <c r="IK27" s="997"/>
      <c r="IS27" s="979"/>
      <c r="IT27" s="979"/>
      <c r="IU27" s="979"/>
      <c r="IV27" s="979"/>
    </row>
    <row r="28" spans="1:256" s="998" customFormat="1" ht="40.5" customHeight="1">
      <c r="A28" s="988" t="s">
        <v>663</v>
      </c>
      <c r="B28" s="989">
        <v>926</v>
      </c>
      <c r="C28" s="989">
        <v>92601</v>
      </c>
      <c r="D28" s="989">
        <v>6050</v>
      </c>
      <c r="E28" s="990" t="s">
        <v>664</v>
      </c>
      <c r="F28" s="988" t="s">
        <v>633</v>
      </c>
      <c r="G28" s="988">
        <v>2010</v>
      </c>
      <c r="H28" s="988">
        <v>2011</v>
      </c>
      <c r="I28" s="993">
        <v>2600000</v>
      </c>
      <c r="J28" s="991"/>
      <c r="K28" s="991"/>
      <c r="L28" s="991"/>
      <c r="M28" s="977"/>
      <c r="N28" s="996"/>
      <c r="O28" s="996"/>
      <c r="P28" s="996"/>
      <c r="Q28" s="997"/>
      <c r="R28" s="997"/>
      <c r="S28" s="977"/>
      <c r="T28" s="977"/>
      <c r="U28" s="997"/>
      <c r="AC28" s="977"/>
      <c r="AD28" s="996"/>
      <c r="AE28" s="996"/>
      <c r="AF28" s="996"/>
      <c r="AG28" s="997"/>
      <c r="AH28" s="997"/>
      <c r="AI28" s="977"/>
      <c r="AJ28" s="977"/>
      <c r="AK28" s="997"/>
      <c r="AS28" s="977"/>
      <c r="AT28" s="996"/>
      <c r="AU28" s="996"/>
      <c r="AV28" s="996"/>
      <c r="AW28" s="997"/>
      <c r="AX28" s="997"/>
      <c r="AY28" s="977"/>
      <c r="AZ28" s="977"/>
      <c r="BA28" s="997"/>
      <c r="BI28" s="977"/>
      <c r="BJ28" s="996"/>
      <c r="BK28" s="996"/>
      <c r="BL28" s="996"/>
      <c r="BM28" s="997"/>
      <c r="BN28" s="997"/>
      <c r="BO28" s="977"/>
      <c r="BP28" s="977"/>
      <c r="BQ28" s="997"/>
      <c r="BY28" s="977"/>
      <c r="BZ28" s="996"/>
      <c r="CA28" s="996"/>
      <c r="CB28" s="996"/>
      <c r="CC28" s="997"/>
      <c r="CD28" s="997"/>
      <c r="CE28" s="977"/>
      <c r="CF28" s="977"/>
      <c r="CG28" s="997"/>
      <c r="CO28" s="977"/>
      <c r="CP28" s="996"/>
      <c r="CQ28" s="996"/>
      <c r="CR28" s="996"/>
      <c r="CS28" s="997"/>
      <c r="CT28" s="997"/>
      <c r="CU28" s="977"/>
      <c r="CV28" s="977"/>
      <c r="CW28" s="997"/>
      <c r="DE28" s="977"/>
      <c r="DF28" s="996"/>
      <c r="DG28" s="996"/>
      <c r="DH28" s="996"/>
      <c r="DI28" s="997"/>
      <c r="DJ28" s="997"/>
      <c r="DK28" s="977"/>
      <c r="DL28" s="977"/>
      <c r="DM28" s="997"/>
      <c r="DU28" s="977"/>
      <c r="DV28" s="996"/>
      <c r="DW28" s="996"/>
      <c r="DX28" s="996"/>
      <c r="DY28" s="997"/>
      <c r="DZ28" s="997"/>
      <c r="EA28" s="977"/>
      <c r="EB28" s="977"/>
      <c r="EC28" s="997"/>
      <c r="EK28" s="977"/>
      <c r="EL28" s="996"/>
      <c r="EM28" s="996"/>
      <c r="EN28" s="996"/>
      <c r="EO28" s="997"/>
      <c r="EP28" s="997"/>
      <c r="EQ28" s="977"/>
      <c r="ER28" s="977"/>
      <c r="ES28" s="997"/>
      <c r="FA28" s="977"/>
      <c r="FB28" s="996"/>
      <c r="FC28" s="996"/>
      <c r="FD28" s="996"/>
      <c r="FE28" s="997"/>
      <c r="FF28" s="997"/>
      <c r="FG28" s="977"/>
      <c r="FH28" s="977"/>
      <c r="FI28" s="997"/>
      <c r="FQ28" s="977"/>
      <c r="FR28" s="996"/>
      <c r="FS28" s="996"/>
      <c r="FT28" s="996"/>
      <c r="FU28" s="997"/>
      <c r="FV28" s="997"/>
      <c r="FW28" s="977"/>
      <c r="FX28" s="977"/>
      <c r="FY28" s="997"/>
      <c r="GG28" s="977"/>
      <c r="GH28" s="996"/>
      <c r="GI28" s="996"/>
      <c r="GJ28" s="996"/>
      <c r="GK28" s="997"/>
      <c r="GL28" s="997"/>
      <c r="GM28" s="977"/>
      <c r="GN28" s="977"/>
      <c r="GO28" s="997"/>
      <c r="GW28" s="977"/>
      <c r="GX28" s="996"/>
      <c r="GY28" s="996"/>
      <c r="GZ28" s="996"/>
      <c r="HA28" s="997"/>
      <c r="HB28" s="997"/>
      <c r="HC28" s="977"/>
      <c r="HD28" s="977"/>
      <c r="HE28" s="997"/>
      <c r="HM28" s="977"/>
      <c r="HN28" s="996"/>
      <c r="HO28" s="996"/>
      <c r="HP28" s="996"/>
      <c r="HQ28" s="997"/>
      <c r="HR28" s="997"/>
      <c r="HS28" s="977"/>
      <c r="HT28" s="977"/>
      <c r="HU28" s="997"/>
      <c r="IC28" s="977"/>
      <c r="ID28" s="996"/>
      <c r="IE28" s="996"/>
      <c r="IF28" s="996"/>
      <c r="IG28" s="997"/>
      <c r="IH28" s="997"/>
      <c r="II28" s="977"/>
      <c r="IJ28" s="977"/>
      <c r="IK28" s="997"/>
      <c r="IS28" s="979"/>
      <c r="IT28" s="979"/>
      <c r="IU28" s="979"/>
      <c r="IV28" s="979"/>
    </row>
    <row r="29" spans="1:256" s="998" customFormat="1" ht="34.5" customHeight="1">
      <c r="A29" s="988" t="s">
        <v>665</v>
      </c>
      <c r="B29" s="989">
        <v>926</v>
      </c>
      <c r="C29" s="989">
        <v>92601</v>
      </c>
      <c r="D29" s="989">
        <v>6059</v>
      </c>
      <c r="E29" s="990" t="s">
        <v>666</v>
      </c>
      <c r="F29" s="988" t="s">
        <v>633</v>
      </c>
      <c r="G29" s="988">
        <v>2009</v>
      </c>
      <c r="H29" s="988">
        <v>2012</v>
      </c>
      <c r="I29" s="991">
        <v>8725000</v>
      </c>
      <c r="J29" s="991">
        <v>25000</v>
      </c>
      <c r="K29" s="991">
        <v>24802.8</v>
      </c>
      <c r="L29" s="991">
        <f>(K29/J29)*100</f>
        <v>99.2112</v>
      </c>
      <c r="M29" s="977"/>
      <c r="N29" s="996"/>
      <c r="O29" s="996"/>
      <c r="P29" s="996"/>
      <c r="Q29" s="997"/>
      <c r="R29" s="997"/>
      <c r="S29" s="977"/>
      <c r="T29" s="977"/>
      <c r="U29" s="997"/>
      <c r="AC29" s="977"/>
      <c r="AD29" s="996"/>
      <c r="AE29" s="996"/>
      <c r="AF29" s="996"/>
      <c r="AG29" s="997"/>
      <c r="AH29" s="997"/>
      <c r="AI29" s="977"/>
      <c r="AJ29" s="977"/>
      <c r="AK29" s="997"/>
      <c r="AS29" s="977"/>
      <c r="AT29" s="996"/>
      <c r="AU29" s="996"/>
      <c r="AV29" s="996"/>
      <c r="AW29" s="997"/>
      <c r="AX29" s="997"/>
      <c r="AY29" s="977"/>
      <c r="AZ29" s="977"/>
      <c r="BA29" s="997"/>
      <c r="BI29" s="977"/>
      <c r="BJ29" s="996"/>
      <c r="BK29" s="996"/>
      <c r="BL29" s="996"/>
      <c r="BM29" s="997"/>
      <c r="BN29" s="997"/>
      <c r="BO29" s="977"/>
      <c r="BP29" s="977"/>
      <c r="BQ29" s="997"/>
      <c r="BY29" s="977"/>
      <c r="BZ29" s="996"/>
      <c r="CA29" s="996"/>
      <c r="CB29" s="996"/>
      <c r="CC29" s="997"/>
      <c r="CD29" s="997"/>
      <c r="CE29" s="977"/>
      <c r="CF29" s="977"/>
      <c r="CG29" s="997"/>
      <c r="CO29" s="977"/>
      <c r="CP29" s="996"/>
      <c r="CQ29" s="996"/>
      <c r="CR29" s="996"/>
      <c r="CS29" s="997"/>
      <c r="CT29" s="997"/>
      <c r="CU29" s="977"/>
      <c r="CV29" s="977"/>
      <c r="CW29" s="997"/>
      <c r="DE29" s="977"/>
      <c r="DF29" s="996"/>
      <c r="DG29" s="996"/>
      <c r="DH29" s="996"/>
      <c r="DI29" s="997"/>
      <c r="DJ29" s="997"/>
      <c r="DK29" s="977"/>
      <c r="DL29" s="977"/>
      <c r="DM29" s="997"/>
      <c r="DU29" s="977"/>
      <c r="DV29" s="996"/>
      <c r="DW29" s="996"/>
      <c r="DX29" s="996"/>
      <c r="DY29" s="997"/>
      <c r="DZ29" s="997"/>
      <c r="EA29" s="977"/>
      <c r="EB29" s="977"/>
      <c r="EC29" s="997"/>
      <c r="EK29" s="977"/>
      <c r="EL29" s="996"/>
      <c r="EM29" s="996"/>
      <c r="EN29" s="996"/>
      <c r="EO29" s="997"/>
      <c r="EP29" s="997"/>
      <c r="EQ29" s="977"/>
      <c r="ER29" s="977"/>
      <c r="ES29" s="997"/>
      <c r="FA29" s="977"/>
      <c r="FB29" s="996"/>
      <c r="FC29" s="996"/>
      <c r="FD29" s="996"/>
      <c r="FE29" s="997"/>
      <c r="FF29" s="997"/>
      <c r="FG29" s="977"/>
      <c r="FH29" s="977"/>
      <c r="FI29" s="997"/>
      <c r="FQ29" s="977"/>
      <c r="FR29" s="996"/>
      <c r="FS29" s="996"/>
      <c r="FT29" s="996"/>
      <c r="FU29" s="997"/>
      <c r="FV29" s="997"/>
      <c r="FW29" s="977"/>
      <c r="FX29" s="977"/>
      <c r="FY29" s="997"/>
      <c r="GG29" s="977"/>
      <c r="GH29" s="996"/>
      <c r="GI29" s="996"/>
      <c r="GJ29" s="996"/>
      <c r="GK29" s="997"/>
      <c r="GL29" s="997"/>
      <c r="GM29" s="977"/>
      <c r="GN29" s="977"/>
      <c r="GO29" s="997"/>
      <c r="GW29" s="977"/>
      <c r="GX29" s="996"/>
      <c r="GY29" s="996"/>
      <c r="GZ29" s="996"/>
      <c r="HA29" s="997"/>
      <c r="HB29" s="997"/>
      <c r="HC29" s="977"/>
      <c r="HD29" s="977"/>
      <c r="HE29" s="997"/>
      <c r="HM29" s="977"/>
      <c r="HN29" s="996"/>
      <c r="HO29" s="996"/>
      <c r="HP29" s="996"/>
      <c r="HQ29" s="997"/>
      <c r="HR29" s="997"/>
      <c r="HS29" s="977"/>
      <c r="HT29" s="977"/>
      <c r="HU29" s="997"/>
      <c r="IC29" s="977"/>
      <c r="ID29" s="996"/>
      <c r="IE29" s="996"/>
      <c r="IF29" s="996"/>
      <c r="IG29" s="997"/>
      <c r="IH29" s="997"/>
      <c r="II29" s="977"/>
      <c r="IJ29" s="977"/>
      <c r="IK29" s="997"/>
      <c r="IS29" s="979"/>
      <c r="IT29" s="979"/>
      <c r="IU29" s="979"/>
      <c r="IV29" s="979"/>
    </row>
    <row r="30" spans="1:256" s="998" customFormat="1" ht="12.75" customHeight="1" hidden="1">
      <c r="A30" s="988" t="s">
        <v>667</v>
      </c>
      <c r="B30" s="989">
        <v>926</v>
      </c>
      <c r="C30" s="989">
        <v>92601</v>
      </c>
      <c r="D30" s="989">
        <v>6059</v>
      </c>
      <c r="E30" s="990" t="s">
        <v>666</v>
      </c>
      <c r="F30" s="988" t="s">
        <v>633</v>
      </c>
      <c r="G30" s="988">
        <v>2009</v>
      </c>
      <c r="H30" s="988">
        <v>2012</v>
      </c>
      <c r="I30" s="991">
        <v>8725000</v>
      </c>
      <c r="J30" s="991">
        <v>25000</v>
      </c>
      <c r="K30" s="991">
        <v>24802.8</v>
      </c>
      <c r="L30" s="991">
        <f>(K30/J30)*100</f>
        <v>99.2112</v>
      </c>
      <c r="M30" s="977"/>
      <c r="N30" s="996"/>
      <c r="O30" s="996"/>
      <c r="P30" s="996"/>
      <c r="Q30" s="997"/>
      <c r="R30" s="997"/>
      <c r="S30" s="977"/>
      <c r="T30" s="977"/>
      <c r="U30" s="997"/>
      <c r="AC30" s="977"/>
      <c r="AD30" s="996"/>
      <c r="AE30" s="996"/>
      <c r="AF30" s="996"/>
      <c r="AG30" s="997"/>
      <c r="AH30" s="997"/>
      <c r="AI30" s="977"/>
      <c r="AJ30" s="977"/>
      <c r="AK30" s="997"/>
      <c r="AS30" s="977"/>
      <c r="AT30" s="996"/>
      <c r="AU30" s="996"/>
      <c r="AV30" s="996"/>
      <c r="AW30" s="997"/>
      <c r="AX30" s="997"/>
      <c r="AY30" s="977"/>
      <c r="AZ30" s="977"/>
      <c r="BA30" s="997"/>
      <c r="BI30" s="977"/>
      <c r="BJ30" s="996"/>
      <c r="BK30" s="996"/>
      <c r="BL30" s="996"/>
      <c r="BM30" s="997"/>
      <c r="BN30" s="997"/>
      <c r="BO30" s="977"/>
      <c r="BP30" s="977"/>
      <c r="BQ30" s="997"/>
      <c r="BY30" s="977"/>
      <c r="BZ30" s="996"/>
      <c r="CA30" s="996"/>
      <c r="CB30" s="996"/>
      <c r="CC30" s="997"/>
      <c r="CD30" s="997"/>
      <c r="CE30" s="977"/>
      <c r="CF30" s="977"/>
      <c r="CG30" s="997"/>
      <c r="CO30" s="977"/>
      <c r="CP30" s="996"/>
      <c r="CQ30" s="996"/>
      <c r="CR30" s="996"/>
      <c r="CS30" s="997"/>
      <c r="CT30" s="997"/>
      <c r="CU30" s="977"/>
      <c r="CV30" s="977"/>
      <c r="CW30" s="997"/>
      <c r="DE30" s="977"/>
      <c r="DF30" s="996"/>
      <c r="DG30" s="996"/>
      <c r="DH30" s="996"/>
      <c r="DI30" s="997"/>
      <c r="DJ30" s="997"/>
      <c r="DK30" s="977"/>
      <c r="DL30" s="977"/>
      <c r="DM30" s="997"/>
      <c r="DU30" s="977"/>
      <c r="DV30" s="996"/>
      <c r="DW30" s="996"/>
      <c r="DX30" s="996"/>
      <c r="DY30" s="997"/>
      <c r="DZ30" s="997"/>
      <c r="EA30" s="977"/>
      <c r="EB30" s="977"/>
      <c r="EC30" s="997"/>
      <c r="EK30" s="977"/>
      <c r="EL30" s="996"/>
      <c r="EM30" s="996"/>
      <c r="EN30" s="996"/>
      <c r="EO30" s="997"/>
      <c r="EP30" s="997"/>
      <c r="EQ30" s="977"/>
      <c r="ER30" s="977"/>
      <c r="ES30" s="997"/>
      <c r="FA30" s="977"/>
      <c r="FB30" s="996"/>
      <c r="FC30" s="996"/>
      <c r="FD30" s="996"/>
      <c r="FE30" s="997"/>
      <c r="FF30" s="997"/>
      <c r="FG30" s="977"/>
      <c r="FH30" s="977"/>
      <c r="FI30" s="997"/>
      <c r="FQ30" s="977"/>
      <c r="FR30" s="996"/>
      <c r="FS30" s="996"/>
      <c r="FT30" s="996"/>
      <c r="FU30" s="997"/>
      <c r="FV30" s="997"/>
      <c r="FW30" s="977"/>
      <c r="FX30" s="977"/>
      <c r="FY30" s="997"/>
      <c r="GG30" s="977"/>
      <c r="GH30" s="996"/>
      <c r="GI30" s="996"/>
      <c r="GJ30" s="996"/>
      <c r="GK30" s="997"/>
      <c r="GL30" s="997"/>
      <c r="GM30" s="977"/>
      <c r="GN30" s="977"/>
      <c r="GO30" s="997"/>
      <c r="GW30" s="977"/>
      <c r="GX30" s="996"/>
      <c r="GY30" s="996"/>
      <c r="GZ30" s="996"/>
      <c r="HA30" s="997"/>
      <c r="HB30" s="997"/>
      <c r="HC30" s="977"/>
      <c r="HD30" s="977"/>
      <c r="HE30" s="997"/>
      <c r="HM30" s="977"/>
      <c r="HN30" s="996"/>
      <c r="HO30" s="996"/>
      <c r="HP30" s="996"/>
      <c r="HQ30" s="997"/>
      <c r="HR30" s="997"/>
      <c r="HS30" s="977"/>
      <c r="HT30" s="977"/>
      <c r="HU30" s="997"/>
      <c r="IC30" s="977"/>
      <c r="ID30" s="996"/>
      <c r="IE30" s="996"/>
      <c r="IF30" s="996"/>
      <c r="IG30" s="997"/>
      <c r="IH30" s="997"/>
      <c r="II30" s="977"/>
      <c r="IJ30" s="977"/>
      <c r="IK30" s="997"/>
      <c r="IS30" s="979"/>
      <c r="IT30" s="979"/>
      <c r="IU30" s="979"/>
      <c r="IV30" s="979"/>
    </row>
    <row r="31" spans="1:256" s="998" customFormat="1" ht="12.75" customHeight="1" hidden="1">
      <c r="A31" s="988" t="s">
        <v>668</v>
      </c>
      <c r="B31" s="989">
        <v>926</v>
      </c>
      <c r="C31" s="989">
        <v>92601</v>
      </c>
      <c r="D31" s="989">
        <v>6050</v>
      </c>
      <c r="E31" s="990" t="s">
        <v>664</v>
      </c>
      <c r="F31" s="988" t="s">
        <v>633</v>
      </c>
      <c r="G31" s="988">
        <v>2007</v>
      </c>
      <c r="H31" s="988">
        <v>2011</v>
      </c>
      <c r="I31" s="993">
        <v>8285400</v>
      </c>
      <c r="J31" s="991">
        <v>1632700</v>
      </c>
      <c r="K31" s="991">
        <v>1552394.6</v>
      </c>
      <c r="L31" s="991">
        <f>(K31/J31)*100</f>
        <v>95.08143565872483</v>
      </c>
      <c r="M31" s="977"/>
      <c r="N31" s="996"/>
      <c r="O31" s="996"/>
      <c r="P31" s="996"/>
      <c r="Q31" s="997"/>
      <c r="R31" s="997"/>
      <c r="S31" s="977"/>
      <c r="T31" s="977"/>
      <c r="U31" s="997"/>
      <c r="AC31" s="977"/>
      <c r="AD31" s="996"/>
      <c r="AE31" s="996"/>
      <c r="AF31" s="996"/>
      <c r="AG31" s="997"/>
      <c r="AH31" s="997"/>
      <c r="AI31" s="977"/>
      <c r="AJ31" s="977"/>
      <c r="AK31" s="997"/>
      <c r="AS31" s="977"/>
      <c r="AT31" s="996"/>
      <c r="AU31" s="996"/>
      <c r="AV31" s="996"/>
      <c r="AW31" s="997"/>
      <c r="AX31" s="997"/>
      <c r="AY31" s="977"/>
      <c r="AZ31" s="977"/>
      <c r="BA31" s="997"/>
      <c r="BI31" s="977"/>
      <c r="BJ31" s="996"/>
      <c r="BK31" s="996"/>
      <c r="BL31" s="996"/>
      <c r="BM31" s="997"/>
      <c r="BN31" s="997"/>
      <c r="BO31" s="977"/>
      <c r="BP31" s="977"/>
      <c r="BQ31" s="997"/>
      <c r="BY31" s="977"/>
      <c r="BZ31" s="996"/>
      <c r="CA31" s="996"/>
      <c r="CB31" s="996"/>
      <c r="CC31" s="997"/>
      <c r="CD31" s="997"/>
      <c r="CE31" s="977"/>
      <c r="CF31" s="977"/>
      <c r="CG31" s="997"/>
      <c r="CO31" s="977"/>
      <c r="CP31" s="996"/>
      <c r="CQ31" s="996"/>
      <c r="CR31" s="996"/>
      <c r="CS31" s="997"/>
      <c r="CT31" s="997"/>
      <c r="CU31" s="977"/>
      <c r="CV31" s="977"/>
      <c r="CW31" s="997"/>
      <c r="DE31" s="977"/>
      <c r="DF31" s="996"/>
      <c r="DG31" s="996"/>
      <c r="DH31" s="996"/>
      <c r="DI31" s="997"/>
      <c r="DJ31" s="997"/>
      <c r="DK31" s="977"/>
      <c r="DL31" s="977"/>
      <c r="DM31" s="997"/>
      <c r="DU31" s="977"/>
      <c r="DV31" s="996"/>
      <c r="DW31" s="996"/>
      <c r="DX31" s="996"/>
      <c r="DY31" s="997"/>
      <c r="DZ31" s="997"/>
      <c r="EA31" s="977"/>
      <c r="EB31" s="977"/>
      <c r="EC31" s="997"/>
      <c r="EK31" s="977"/>
      <c r="EL31" s="996"/>
      <c r="EM31" s="996"/>
      <c r="EN31" s="996"/>
      <c r="EO31" s="997"/>
      <c r="EP31" s="997"/>
      <c r="EQ31" s="977"/>
      <c r="ER31" s="977"/>
      <c r="ES31" s="997"/>
      <c r="FA31" s="977"/>
      <c r="FB31" s="996"/>
      <c r="FC31" s="996"/>
      <c r="FD31" s="996"/>
      <c r="FE31" s="997"/>
      <c r="FF31" s="997"/>
      <c r="FG31" s="977"/>
      <c r="FH31" s="977"/>
      <c r="FI31" s="997"/>
      <c r="FQ31" s="977"/>
      <c r="FR31" s="996"/>
      <c r="FS31" s="996"/>
      <c r="FT31" s="996"/>
      <c r="FU31" s="997"/>
      <c r="FV31" s="997"/>
      <c r="FW31" s="977"/>
      <c r="FX31" s="977"/>
      <c r="FY31" s="997"/>
      <c r="GG31" s="977"/>
      <c r="GH31" s="996"/>
      <c r="GI31" s="996"/>
      <c r="GJ31" s="996"/>
      <c r="GK31" s="997"/>
      <c r="GL31" s="997"/>
      <c r="GM31" s="977"/>
      <c r="GN31" s="977"/>
      <c r="GO31" s="997"/>
      <c r="GW31" s="977"/>
      <c r="GX31" s="996"/>
      <c r="GY31" s="996"/>
      <c r="GZ31" s="996"/>
      <c r="HA31" s="997"/>
      <c r="HB31" s="997"/>
      <c r="HC31" s="977"/>
      <c r="HD31" s="977"/>
      <c r="HE31" s="997"/>
      <c r="HM31" s="977"/>
      <c r="HN31" s="996"/>
      <c r="HO31" s="996"/>
      <c r="HP31" s="996"/>
      <c r="HQ31" s="997"/>
      <c r="HR31" s="997"/>
      <c r="HS31" s="977"/>
      <c r="HT31" s="977"/>
      <c r="HU31" s="997"/>
      <c r="IC31" s="977"/>
      <c r="ID31" s="996"/>
      <c r="IE31" s="996"/>
      <c r="IF31" s="996"/>
      <c r="IG31" s="997"/>
      <c r="IH31" s="997"/>
      <c r="II31" s="977"/>
      <c r="IJ31" s="977"/>
      <c r="IK31" s="997"/>
      <c r="IS31" s="979"/>
      <c r="IT31" s="979"/>
      <c r="IU31" s="979"/>
      <c r="IV31" s="979"/>
    </row>
    <row r="32" spans="1:256" s="998" customFormat="1" ht="12.75" customHeight="1" hidden="1">
      <c r="A32" s="988" t="s">
        <v>669</v>
      </c>
      <c r="B32" s="989">
        <v>926</v>
      </c>
      <c r="C32" s="989">
        <v>92601</v>
      </c>
      <c r="D32" s="989">
        <v>6059</v>
      </c>
      <c r="E32" s="990" t="s">
        <v>666</v>
      </c>
      <c r="F32" s="988" t="s">
        <v>633</v>
      </c>
      <c r="G32" s="988">
        <v>2009</v>
      </c>
      <c r="H32" s="988">
        <v>2012</v>
      </c>
      <c r="I32" s="991">
        <v>8725000</v>
      </c>
      <c r="J32" s="991">
        <v>25000</v>
      </c>
      <c r="K32" s="991">
        <v>24802.8</v>
      </c>
      <c r="L32" s="991">
        <f>(K32/J32)*100</f>
        <v>99.2112</v>
      </c>
      <c r="M32" s="977"/>
      <c r="N32" s="996"/>
      <c r="O32" s="996"/>
      <c r="P32" s="996"/>
      <c r="Q32" s="997"/>
      <c r="R32" s="997"/>
      <c r="S32" s="977"/>
      <c r="T32" s="977"/>
      <c r="U32" s="997"/>
      <c r="AC32" s="977"/>
      <c r="AD32" s="996"/>
      <c r="AE32" s="996"/>
      <c r="AF32" s="996"/>
      <c r="AG32" s="997"/>
      <c r="AH32" s="997"/>
      <c r="AI32" s="977"/>
      <c r="AJ32" s="977"/>
      <c r="AK32" s="997"/>
      <c r="AS32" s="977"/>
      <c r="AT32" s="996"/>
      <c r="AU32" s="996"/>
      <c r="AV32" s="996"/>
      <c r="AW32" s="997"/>
      <c r="AX32" s="997"/>
      <c r="AY32" s="977"/>
      <c r="AZ32" s="977"/>
      <c r="BA32" s="997"/>
      <c r="BI32" s="977"/>
      <c r="BJ32" s="996"/>
      <c r="BK32" s="996"/>
      <c r="BL32" s="996"/>
      <c r="BM32" s="997"/>
      <c r="BN32" s="997"/>
      <c r="BO32" s="977"/>
      <c r="BP32" s="977"/>
      <c r="BQ32" s="997"/>
      <c r="BY32" s="977"/>
      <c r="BZ32" s="996"/>
      <c r="CA32" s="996"/>
      <c r="CB32" s="996"/>
      <c r="CC32" s="997"/>
      <c r="CD32" s="997"/>
      <c r="CE32" s="977"/>
      <c r="CF32" s="977"/>
      <c r="CG32" s="997"/>
      <c r="CO32" s="977"/>
      <c r="CP32" s="996"/>
      <c r="CQ32" s="996"/>
      <c r="CR32" s="996"/>
      <c r="CS32" s="997"/>
      <c r="CT32" s="997"/>
      <c r="CU32" s="977"/>
      <c r="CV32" s="977"/>
      <c r="CW32" s="997"/>
      <c r="DE32" s="977"/>
      <c r="DF32" s="996"/>
      <c r="DG32" s="996"/>
      <c r="DH32" s="996"/>
      <c r="DI32" s="997"/>
      <c r="DJ32" s="997"/>
      <c r="DK32" s="977"/>
      <c r="DL32" s="977"/>
      <c r="DM32" s="997"/>
      <c r="DU32" s="977"/>
      <c r="DV32" s="996"/>
      <c r="DW32" s="996"/>
      <c r="DX32" s="996"/>
      <c r="DY32" s="997"/>
      <c r="DZ32" s="997"/>
      <c r="EA32" s="977"/>
      <c r="EB32" s="977"/>
      <c r="EC32" s="997"/>
      <c r="EK32" s="977"/>
      <c r="EL32" s="996"/>
      <c r="EM32" s="996"/>
      <c r="EN32" s="996"/>
      <c r="EO32" s="997"/>
      <c r="EP32" s="997"/>
      <c r="EQ32" s="977"/>
      <c r="ER32" s="977"/>
      <c r="ES32" s="997"/>
      <c r="FA32" s="977"/>
      <c r="FB32" s="996"/>
      <c r="FC32" s="996"/>
      <c r="FD32" s="996"/>
      <c r="FE32" s="997"/>
      <c r="FF32" s="997"/>
      <c r="FG32" s="977"/>
      <c r="FH32" s="977"/>
      <c r="FI32" s="997"/>
      <c r="FQ32" s="977"/>
      <c r="FR32" s="996"/>
      <c r="FS32" s="996"/>
      <c r="FT32" s="996"/>
      <c r="FU32" s="997"/>
      <c r="FV32" s="997"/>
      <c r="FW32" s="977"/>
      <c r="FX32" s="977"/>
      <c r="FY32" s="997"/>
      <c r="GG32" s="977"/>
      <c r="GH32" s="996"/>
      <c r="GI32" s="996"/>
      <c r="GJ32" s="996"/>
      <c r="GK32" s="997"/>
      <c r="GL32" s="997"/>
      <c r="GM32" s="977"/>
      <c r="GN32" s="977"/>
      <c r="GO32" s="997"/>
      <c r="GW32" s="977"/>
      <c r="GX32" s="996"/>
      <c r="GY32" s="996"/>
      <c r="GZ32" s="996"/>
      <c r="HA32" s="997"/>
      <c r="HB32" s="997"/>
      <c r="HC32" s="977"/>
      <c r="HD32" s="977"/>
      <c r="HE32" s="997"/>
      <c r="HM32" s="977"/>
      <c r="HN32" s="996"/>
      <c r="HO32" s="996"/>
      <c r="HP32" s="996"/>
      <c r="HQ32" s="997"/>
      <c r="HR32" s="997"/>
      <c r="HS32" s="977"/>
      <c r="HT32" s="977"/>
      <c r="HU32" s="997"/>
      <c r="IC32" s="977"/>
      <c r="ID32" s="996"/>
      <c r="IE32" s="996"/>
      <c r="IF32" s="996"/>
      <c r="IG32" s="997"/>
      <c r="IH32" s="997"/>
      <c r="II32" s="977"/>
      <c r="IJ32" s="977"/>
      <c r="IK32" s="997"/>
      <c r="IS32" s="979"/>
      <c r="IT32" s="979"/>
      <c r="IU32" s="979"/>
      <c r="IV32" s="979"/>
    </row>
    <row r="33" spans="1:256" s="998" customFormat="1" ht="12.75" customHeight="1" hidden="1">
      <c r="A33" s="988" t="s">
        <v>670</v>
      </c>
      <c r="B33" s="989"/>
      <c r="C33" s="989"/>
      <c r="D33" s="989"/>
      <c r="E33" s="990"/>
      <c r="F33" s="988"/>
      <c r="G33" s="988"/>
      <c r="H33" s="988"/>
      <c r="I33" s="991"/>
      <c r="J33" s="991"/>
      <c r="K33" s="991"/>
      <c r="L33" s="991"/>
      <c r="M33" s="977"/>
      <c r="N33" s="996"/>
      <c r="O33" s="996"/>
      <c r="P33" s="996"/>
      <c r="Q33" s="997"/>
      <c r="R33" s="997"/>
      <c r="S33" s="977"/>
      <c r="T33" s="977"/>
      <c r="U33" s="997"/>
      <c r="AC33" s="977"/>
      <c r="AD33" s="996"/>
      <c r="AE33" s="996"/>
      <c r="AF33" s="996"/>
      <c r="AG33" s="997"/>
      <c r="AH33" s="997"/>
      <c r="AI33" s="977"/>
      <c r="AJ33" s="977"/>
      <c r="AK33" s="997"/>
      <c r="AS33" s="977"/>
      <c r="AT33" s="996"/>
      <c r="AU33" s="996"/>
      <c r="AV33" s="996"/>
      <c r="AW33" s="997"/>
      <c r="AX33" s="997"/>
      <c r="AY33" s="977"/>
      <c r="AZ33" s="977"/>
      <c r="BA33" s="997"/>
      <c r="BI33" s="977"/>
      <c r="BJ33" s="996"/>
      <c r="BK33" s="996"/>
      <c r="BL33" s="996"/>
      <c r="BM33" s="997"/>
      <c r="BN33" s="997"/>
      <c r="BO33" s="977"/>
      <c r="BP33" s="977"/>
      <c r="BQ33" s="997"/>
      <c r="BY33" s="977"/>
      <c r="BZ33" s="996"/>
      <c r="CA33" s="996"/>
      <c r="CB33" s="996"/>
      <c r="CC33" s="997"/>
      <c r="CD33" s="997"/>
      <c r="CE33" s="977"/>
      <c r="CF33" s="977"/>
      <c r="CG33" s="997"/>
      <c r="CO33" s="977"/>
      <c r="CP33" s="996"/>
      <c r="CQ33" s="996"/>
      <c r="CR33" s="996"/>
      <c r="CS33" s="997"/>
      <c r="CT33" s="997"/>
      <c r="CU33" s="977"/>
      <c r="CV33" s="977"/>
      <c r="CW33" s="997"/>
      <c r="DE33" s="977"/>
      <c r="DF33" s="996"/>
      <c r="DG33" s="996"/>
      <c r="DH33" s="996"/>
      <c r="DI33" s="997"/>
      <c r="DJ33" s="997"/>
      <c r="DK33" s="977"/>
      <c r="DL33" s="977"/>
      <c r="DM33" s="997"/>
      <c r="DU33" s="977"/>
      <c r="DV33" s="996"/>
      <c r="DW33" s="996"/>
      <c r="DX33" s="996"/>
      <c r="DY33" s="997"/>
      <c r="DZ33" s="997"/>
      <c r="EA33" s="977"/>
      <c r="EB33" s="977"/>
      <c r="EC33" s="997"/>
      <c r="EK33" s="977"/>
      <c r="EL33" s="996"/>
      <c r="EM33" s="996"/>
      <c r="EN33" s="996"/>
      <c r="EO33" s="997"/>
      <c r="EP33" s="997"/>
      <c r="EQ33" s="977"/>
      <c r="ER33" s="977"/>
      <c r="ES33" s="997"/>
      <c r="FA33" s="977"/>
      <c r="FB33" s="996"/>
      <c r="FC33" s="996"/>
      <c r="FD33" s="996"/>
      <c r="FE33" s="997"/>
      <c r="FF33" s="997"/>
      <c r="FG33" s="977"/>
      <c r="FH33" s="977"/>
      <c r="FI33" s="997"/>
      <c r="FQ33" s="977"/>
      <c r="FR33" s="996"/>
      <c r="FS33" s="996"/>
      <c r="FT33" s="996"/>
      <c r="FU33" s="997"/>
      <c r="FV33" s="997"/>
      <c r="FW33" s="977"/>
      <c r="FX33" s="977"/>
      <c r="FY33" s="997"/>
      <c r="GG33" s="977"/>
      <c r="GH33" s="996"/>
      <c r="GI33" s="996"/>
      <c r="GJ33" s="996"/>
      <c r="GK33" s="997"/>
      <c r="GL33" s="997"/>
      <c r="GM33" s="977"/>
      <c r="GN33" s="977"/>
      <c r="GO33" s="997"/>
      <c r="GW33" s="977"/>
      <c r="GX33" s="996"/>
      <c r="GY33" s="996"/>
      <c r="GZ33" s="996"/>
      <c r="HA33" s="997"/>
      <c r="HB33" s="997"/>
      <c r="HC33" s="977"/>
      <c r="HD33" s="977"/>
      <c r="HE33" s="997"/>
      <c r="HM33" s="977"/>
      <c r="HN33" s="996"/>
      <c r="HO33" s="996"/>
      <c r="HP33" s="996"/>
      <c r="HQ33" s="997"/>
      <c r="HR33" s="997"/>
      <c r="HS33" s="977"/>
      <c r="HT33" s="977"/>
      <c r="HU33" s="997"/>
      <c r="IC33" s="977"/>
      <c r="ID33" s="996"/>
      <c r="IE33" s="996"/>
      <c r="IF33" s="996"/>
      <c r="IG33" s="997"/>
      <c r="IH33" s="997"/>
      <c r="II33" s="977"/>
      <c r="IJ33" s="977"/>
      <c r="IK33" s="997"/>
      <c r="IS33" s="979"/>
      <c r="IT33" s="979"/>
      <c r="IU33" s="979"/>
      <c r="IV33" s="979"/>
    </row>
    <row r="34" spans="1:13" ht="21" customHeight="1">
      <c r="A34" s="999"/>
      <c r="B34" s="996"/>
      <c r="C34" s="996"/>
      <c r="D34" s="996"/>
      <c r="I34" s="1000"/>
      <c r="J34" s="1001"/>
      <c r="K34" s="1000"/>
      <c r="L34" s="1001"/>
      <c r="M34" s="978"/>
    </row>
    <row r="35" spans="1:13" ht="21" customHeight="1">
      <c r="A35" s="999"/>
      <c r="B35" s="996"/>
      <c r="C35" s="996"/>
      <c r="D35" s="996"/>
      <c r="I35" s="1000"/>
      <c r="J35" s="1000"/>
      <c r="K35" s="1001"/>
      <c r="L35" s="1001"/>
      <c r="M35" s="978"/>
    </row>
    <row r="36" spans="1:13" ht="21" customHeight="1">
      <c r="A36" s="999"/>
      <c r="B36" s="996"/>
      <c r="C36" s="996"/>
      <c r="D36" s="996"/>
      <c r="I36" s="1000"/>
      <c r="J36" s="1001"/>
      <c r="K36" s="1000"/>
      <c r="L36" s="1001"/>
      <c r="M36" s="978"/>
    </row>
    <row r="37" spans="1:13" ht="21" customHeight="1">
      <c r="A37" s="999"/>
      <c r="B37" s="996"/>
      <c r="C37" s="996"/>
      <c r="D37" s="996"/>
      <c r="I37" s="1000"/>
      <c r="J37" s="1001"/>
      <c r="K37" s="1000"/>
      <c r="L37" s="1001"/>
      <c r="M37" s="978"/>
    </row>
    <row r="38" spans="1:12" ht="21" customHeight="1">
      <c r="A38" s="999"/>
      <c r="B38" s="996"/>
      <c r="C38" s="996"/>
      <c r="D38" s="996"/>
      <c r="I38" s="1001"/>
      <c r="J38" s="1001"/>
      <c r="K38" s="1001"/>
      <c r="L38" s="1001"/>
    </row>
    <row r="39" spans="1:12" ht="21" customHeight="1">
      <c r="A39" s="999"/>
      <c r="B39" s="996"/>
      <c r="C39" s="996"/>
      <c r="D39" s="996"/>
      <c r="I39" s="1001"/>
      <c r="J39" s="1001"/>
      <c r="K39" s="1001"/>
      <c r="L39" s="1001"/>
    </row>
    <row r="40" spans="1:12" ht="21" customHeight="1">
      <c r="A40" s="999"/>
      <c r="B40" s="996"/>
      <c r="C40" s="996"/>
      <c r="D40" s="996"/>
      <c r="I40" s="1000"/>
      <c r="J40" s="1001"/>
      <c r="K40" s="1001"/>
      <c r="L40" s="1001"/>
    </row>
    <row r="41" spans="1:12" ht="21" customHeight="1">
      <c r="A41" s="999"/>
      <c r="B41" s="996"/>
      <c r="C41" s="996"/>
      <c r="D41" s="996"/>
      <c r="I41" s="1001"/>
      <c r="J41" s="1001"/>
      <c r="K41" s="1001"/>
      <c r="L41" s="1001"/>
    </row>
    <row r="42" spans="1:12" ht="21" customHeight="1">
      <c r="A42" s="977"/>
      <c r="B42" s="977"/>
      <c r="C42" s="977"/>
      <c r="D42" s="977"/>
      <c r="J42" s="1002"/>
      <c r="K42" s="1002"/>
      <c r="L42" s="1002"/>
    </row>
    <row r="43" spans="1:12" ht="21" customHeight="1">
      <c r="A43" s="977"/>
      <c r="B43" s="977"/>
      <c r="C43" s="977"/>
      <c r="D43" s="977"/>
      <c r="J43" s="978"/>
      <c r="K43" s="978"/>
      <c r="L43" s="978"/>
    </row>
    <row r="44" spans="1:12" ht="21" customHeight="1">
      <c r="A44" s="977"/>
      <c r="B44" s="977"/>
      <c r="C44" s="977"/>
      <c r="D44" s="977"/>
      <c r="J44" s="978"/>
      <c r="K44" s="978"/>
      <c r="L44" s="978"/>
    </row>
    <row r="45" spans="1:12" ht="21" customHeight="1">
      <c r="A45" s="977"/>
      <c r="B45" s="977"/>
      <c r="C45" s="977"/>
      <c r="D45" s="977"/>
      <c r="J45" s="978"/>
      <c r="K45" s="978"/>
      <c r="L45" s="978"/>
    </row>
    <row r="46" spans="1:12" ht="21" customHeight="1">
      <c r="A46" s="977"/>
      <c r="B46" s="977"/>
      <c r="C46" s="977"/>
      <c r="D46" s="977"/>
      <c r="I46" s="1003"/>
      <c r="J46" s="978"/>
      <c r="K46" s="978"/>
      <c r="L46" s="978"/>
    </row>
    <row r="47" spans="1:9" ht="21" customHeight="1">
      <c r="A47" s="977"/>
      <c r="B47" s="977"/>
      <c r="C47" s="977"/>
      <c r="D47" s="977"/>
      <c r="G47" s="1004"/>
      <c r="H47" s="1004"/>
      <c r="I47" s="1003"/>
    </row>
    <row r="48" spans="1:9" ht="21" customHeight="1">
      <c r="A48" s="977"/>
      <c r="B48" s="977"/>
      <c r="C48" s="977"/>
      <c r="D48" s="977"/>
      <c r="G48" s="1004"/>
      <c r="H48" s="1004"/>
      <c r="I48" s="1003"/>
    </row>
    <row r="49" spans="1:12" ht="21" customHeight="1">
      <c r="A49" s="977"/>
      <c r="B49" s="977"/>
      <c r="C49" s="977"/>
      <c r="D49" s="977"/>
      <c r="E49" s="1005"/>
      <c r="G49" s="1004"/>
      <c r="H49" s="1004"/>
      <c r="I49" s="1003"/>
      <c r="J49" s="992"/>
      <c r="K49" s="992"/>
      <c r="L49" s="992"/>
    </row>
    <row r="50" spans="1:13" ht="21" customHeight="1">
      <c r="A50" s="977"/>
      <c r="B50" s="977"/>
      <c r="C50" s="977"/>
      <c r="D50" s="977"/>
      <c r="E50" s="1005"/>
      <c r="G50" s="1004"/>
      <c r="H50" s="1004"/>
      <c r="I50" s="1003"/>
      <c r="J50" s="992"/>
      <c r="K50" s="992"/>
      <c r="L50" s="992"/>
      <c r="M50" s="978"/>
    </row>
    <row r="51" spans="1:13" ht="21" customHeight="1">
      <c r="A51" s="977"/>
      <c r="B51" s="977"/>
      <c r="C51" s="977"/>
      <c r="D51" s="977"/>
      <c r="E51" s="1005"/>
      <c r="G51" s="1004"/>
      <c r="H51" s="1004"/>
      <c r="I51" s="1003"/>
      <c r="J51" s="978"/>
      <c r="M51" s="978"/>
    </row>
    <row r="52" spans="1:13" ht="21" customHeight="1">
      <c r="A52" s="977"/>
      <c r="B52" s="977"/>
      <c r="C52" s="977"/>
      <c r="D52" s="978"/>
      <c r="E52" s="1005"/>
      <c r="G52" s="1004"/>
      <c r="H52" s="1004"/>
      <c r="I52" s="1003"/>
      <c r="J52" s="978"/>
      <c r="M52" s="978"/>
    </row>
    <row r="53" spans="1:13" ht="21" customHeight="1">
      <c r="A53" s="977"/>
      <c r="B53" s="977"/>
      <c r="C53" s="977"/>
      <c r="D53" s="978"/>
      <c r="E53" s="1005"/>
      <c r="G53" s="1004"/>
      <c r="H53" s="1004"/>
      <c r="I53" s="1003"/>
      <c r="J53" s="978"/>
      <c r="M53" s="978"/>
    </row>
    <row r="54" spans="1:13" ht="21" customHeight="1">
      <c r="A54" s="977"/>
      <c r="B54" s="977"/>
      <c r="C54" s="977"/>
      <c r="D54" s="978"/>
      <c r="E54" s="1005"/>
      <c r="G54" s="1004"/>
      <c r="H54" s="1004"/>
      <c r="I54" s="1003"/>
      <c r="M54" s="978"/>
    </row>
    <row r="55" spans="1:13" ht="21" customHeight="1">
      <c r="A55" s="977"/>
      <c r="B55" s="977"/>
      <c r="C55" s="977"/>
      <c r="D55" s="978"/>
      <c r="E55" s="1005"/>
      <c r="G55" s="1004"/>
      <c r="H55" s="1004"/>
      <c r="I55" s="1003"/>
      <c r="M55" s="978"/>
    </row>
    <row r="56" spans="1:13" ht="21" customHeight="1">
      <c r="A56" s="977"/>
      <c r="B56" s="977"/>
      <c r="C56" s="977"/>
      <c r="D56" s="978"/>
      <c r="E56" s="1005"/>
      <c r="G56" s="1004"/>
      <c r="H56" s="1004"/>
      <c r="I56" s="1006"/>
      <c r="M56" s="978"/>
    </row>
    <row r="57" spans="1:13" ht="21" customHeight="1">
      <c r="A57" s="977"/>
      <c r="B57" s="977"/>
      <c r="C57" s="977"/>
      <c r="D57" s="978"/>
      <c r="E57" s="1005"/>
      <c r="G57" s="1004"/>
      <c r="H57" s="1004"/>
      <c r="I57" s="1003"/>
      <c r="M57" s="978"/>
    </row>
    <row r="58" spans="1:12" ht="21" customHeight="1">
      <c r="A58" s="977"/>
      <c r="B58" s="977"/>
      <c r="C58" s="977"/>
      <c r="D58" s="978"/>
      <c r="E58" s="1007"/>
      <c r="I58" s="1003"/>
      <c r="K58" s="978"/>
      <c r="L58" s="978"/>
    </row>
    <row r="59" spans="1:12" ht="21" customHeight="1">
      <c r="A59" s="977"/>
      <c r="B59" s="977"/>
      <c r="C59" s="977"/>
      <c r="D59" s="978"/>
      <c r="I59" s="1008"/>
      <c r="K59" s="978"/>
      <c r="L59" s="978"/>
    </row>
    <row r="60" spans="1:12" ht="21" customHeight="1">
      <c r="A60" s="977"/>
      <c r="B60" s="977"/>
      <c r="C60" s="977"/>
      <c r="D60" s="978"/>
      <c r="K60" s="978"/>
      <c r="L60" s="978"/>
    </row>
    <row r="61" spans="1:12" ht="21" customHeight="1">
      <c r="A61" s="977"/>
      <c r="B61" s="977"/>
      <c r="C61" s="977"/>
      <c r="D61" s="978"/>
      <c r="E61" s="1005"/>
      <c r="J61" s="978"/>
      <c r="K61" s="978"/>
      <c r="L61" s="978"/>
    </row>
    <row r="62" spans="1:11" ht="21" customHeight="1">
      <c r="A62" s="977"/>
      <c r="B62" s="977"/>
      <c r="C62" s="977"/>
      <c r="D62" s="978"/>
      <c r="E62" s="1005"/>
      <c r="J62" s="978"/>
      <c r="K62" s="978"/>
    </row>
    <row r="63" spans="1:11" ht="21" customHeight="1">
      <c r="A63" s="977"/>
      <c r="B63" s="977"/>
      <c r="C63" s="977"/>
      <c r="D63" s="978"/>
      <c r="E63" s="1005"/>
      <c r="J63" s="978"/>
      <c r="K63" s="978"/>
    </row>
    <row r="64" spans="1:11" ht="21" customHeight="1">
      <c r="A64" s="977"/>
      <c r="B64" s="977"/>
      <c r="C64" s="977"/>
      <c r="D64" s="978"/>
      <c r="E64" s="1005"/>
      <c r="J64" s="978"/>
      <c r="K64" s="978"/>
    </row>
    <row r="65" spans="1:5" ht="21" customHeight="1">
      <c r="A65" s="977"/>
      <c r="B65" s="977"/>
      <c r="C65" s="977"/>
      <c r="D65" s="978"/>
      <c r="E65" s="1005"/>
    </row>
    <row r="66" spans="1:9" ht="21" customHeight="1">
      <c r="A66" s="977"/>
      <c r="B66" s="977"/>
      <c r="C66" s="977"/>
      <c r="D66" s="978"/>
      <c r="E66" s="1005"/>
      <c r="I66" s="1008"/>
    </row>
    <row r="67" spans="1:5" ht="21" customHeight="1">
      <c r="A67" s="977"/>
      <c r="B67" s="977"/>
      <c r="C67" s="977"/>
      <c r="D67" s="978"/>
      <c r="E67" s="1005"/>
    </row>
    <row r="68" spans="1:12" ht="21" customHeight="1">
      <c r="A68" s="977"/>
      <c r="B68" s="977"/>
      <c r="C68" s="977"/>
      <c r="D68" s="978"/>
      <c r="E68" s="1005"/>
      <c r="L68" s="978"/>
    </row>
    <row r="69" spans="1:5" ht="21" customHeight="1">
      <c r="A69" s="977"/>
      <c r="B69" s="977"/>
      <c r="C69" s="977"/>
      <c r="D69" s="978"/>
      <c r="E69" s="1005"/>
    </row>
    <row r="70" spans="1:12" ht="21" customHeight="1">
      <c r="A70" s="977"/>
      <c r="B70" s="977"/>
      <c r="C70" s="977"/>
      <c r="D70" s="978"/>
      <c r="E70" s="1005"/>
      <c r="L70" s="978"/>
    </row>
    <row r="71" spans="1:5" ht="21" customHeight="1">
      <c r="A71" s="977"/>
      <c r="B71" s="977"/>
      <c r="C71" s="977"/>
      <c r="D71" s="978"/>
      <c r="E71" s="1005"/>
    </row>
    <row r="72" spans="1:5" ht="21" customHeight="1">
      <c r="A72" s="977"/>
      <c r="B72" s="977"/>
      <c r="C72" s="977"/>
      <c r="D72" s="978"/>
      <c r="E72" s="1005"/>
    </row>
    <row r="73" spans="1:4" ht="21" customHeight="1">
      <c r="A73" s="977"/>
      <c r="B73" s="977"/>
      <c r="C73" s="977"/>
      <c r="D73" s="978"/>
    </row>
    <row r="74" spans="1:4" ht="21" customHeight="1">
      <c r="A74" s="977"/>
      <c r="B74" s="977"/>
      <c r="C74" s="977"/>
      <c r="D74" s="978"/>
    </row>
    <row r="75" spans="1:4" ht="21" customHeight="1">
      <c r="A75" s="977"/>
      <c r="B75" s="977"/>
      <c r="C75" s="977"/>
      <c r="D75" s="978"/>
    </row>
    <row r="76" spans="1:4" ht="21" customHeight="1">
      <c r="A76" s="977"/>
      <c r="B76" s="977"/>
      <c r="C76" s="977"/>
      <c r="D76" s="978"/>
    </row>
    <row r="77" spans="1:4" ht="21" customHeight="1">
      <c r="A77" s="977"/>
      <c r="B77" s="977"/>
      <c r="C77" s="977"/>
      <c r="D77" s="978"/>
    </row>
    <row r="78" spans="1:4" ht="21" customHeight="1">
      <c r="A78" s="977"/>
      <c r="B78" s="977"/>
      <c r="C78" s="977"/>
      <c r="D78" s="977"/>
    </row>
    <row r="79" spans="1:4" ht="21" customHeight="1">
      <c r="A79" s="977"/>
      <c r="B79" s="977"/>
      <c r="C79" s="977"/>
      <c r="D79" s="977"/>
    </row>
    <row r="80" spans="1:4" ht="21" customHeight="1">
      <c r="A80" s="977"/>
      <c r="B80" s="977"/>
      <c r="C80" s="977"/>
      <c r="D80" s="977"/>
    </row>
    <row r="81" spans="1:4" ht="21" customHeight="1">
      <c r="A81" s="977"/>
      <c r="B81" s="977"/>
      <c r="C81" s="977"/>
      <c r="D81" s="977"/>
    </row>
    <row r="82" spans="1:4" ht="21" customHeight="1">
      <c r="A82" s="977"/>
      <c r="B82" s="977"/>
      <c r="C82" s="977"/>
      <c r="D82" s="977"/>
    </row>
    <row r="83" spans="1:4" ht="21" customHeight="1">
      <c r="A83" s="977"/>
      <c r="B83" s="977"/>
      <c r="C83" s="977"/>
      <c r="D83" s="977"/>
    </row>
    <row r="84" spans="1:4" ht="21" customHeight="1">
      <c r="A84" s="977"/>
      <c r="B84" s="977"/>
      <c r="C84" s="977"/>
      <c r="D84" s="977"/>
    </row>
    <row r="85" spans="1:4" ht="21" customHeight="1">
      <c r="A85" s="977"/>
      <c r="B85" s="977"/>
      <c r="C85" s="977"/>
      <c r="D85" s="977"/>
    </row>
    <row r="86" spans="1:4" ht="21" customHeight="1">
      <c r="A86" s="977"/>
      <c r="B86" s="977"/>
      <c r="C86" s="977"/>
      <c r="D86" s="977"/>
    </row>
    <row r="87" spans="1:4" ht="21" customHeight="1">
      <c r="A87" s="977"/>
      <c r="B87" s="977"/>
      <c r="C87" s="977"/>
      <c r="D87" s="977"/>
    </row>
    <row r="88" spans="1:4" ht="21" customHeight="1">
      <c r="A88" s="977"/>
      <c r="B88" s="977"/>
      <c r="C88" s="977"/>
      <c r="D88" s="977"/>
    </row>
    <row r="89" spans="1:4" ht="21" customHeight="1">
      <c r="A89" s="977"/>
      <c r="B89" s="977"/>
      <c r="C89" s="977"/>
      <c r="D89" s="977"/>
    </row>
    <row r="90" spans="1:4" ht="21" customHeight="1">
      <c r="A90" s="977"/>
      <c r="B90" s="977"/>
      <c r="C90" s="977"/>
      <c r="D90" s="977"/>
    </row>
    <row r="91" spans="1:4" ht="21" customHeight="1">
      <c r="A91" s="977"/>
      <c r="B91" s="977"/>
      <c r="C91" s="977"/>
      <c r="D91" s="977"/>
    </row>
    <row r="92" spans="1:4" ht="21" customHeight="1">
      <c r="A92" s="977"/>
      <c r="B92" s="977"/>
      <c r="C92" s="977"/>
      <c r="D92" s="977"/>
    </row>
    <row r="93" spans="1:4" ht="21" customHeight="1">
      <c r="A93" s="977"/>
      <c r="B93" s="977"/>
      <c r="C93" s="977"/>
      <c r="D93" s="977"/>
    </row>
    <row r="94" spans="1:4" ht="21" customHeight="1">
      <c r="A94" s="977"/>
      <c r="B94" s="977"/>
      <c r="C94" s="977"/>
      <c r="D94" s="977"/>
    </row>
    <row r="95" spans="1:4" ht="21" customHeight="1">
      <c r="A95" s="977"/>
      <c r="B95" s="977"/>
      <c r="C95" s="977"/>
      <c r="D95" s="977"/>
    </row>
    <row r="96" spans="1:4" ht="21" customHeight="1">
      <c r="A96" s="977"/>
      <c r="B96" s="977"/>
      <c r="C96" s="977"/>
      <c r="D96" s="977"/>
    </row>
    <row r="97" spans="1:4" ht="21" customHeight="1">
      <c r="A97" s="977"/>
      <c r="B97" s="977"/>
      <c r="C97" s="977"/>
      <c r="D97" s="977"/>
    </row>
    <row r="98" spans="1:4" ht="21" customHeight="1">
      <c r="A98" s="977"/>
      <c r="B98" s="977"/>
      <c r="C98" s="977"/>
      <c r="D98" s="977"/>
    </row>
    <row r="99" spans="1:4" ht="21" customHeight="1">
      <c r="A99" s="977"/>
      <c r="B99" s="977"/>
      <c r="C99" s="977"/>
      <c r="D99" s="977"/>
    </row>
    <row r="100" spans="1:4" ht="21" customHeight="1">
      <c r="A100" s="977"/>
      <c r="B100" s="977"/>
      <c r="C100" s="977"/>
      <c r="D100" s="977"/>
    </row>
    <row r="101" spans="1:4" ht="21" customHeight="1">
      <c r="A101" s="977"/>
      <c r="B101" s="977"/>
      <c r="C101" s="977"/>
      <c r="D101" s="977"/>
    </row>
    <row r="102" spans="1:4" ht="21" customHeight="1">
      <c r="A102" s="977"/>
      <c r="B102" s="977"/>
      <c r="C102" s="977"/>
      <c r="D102" s="977"/>
    </row>
    <row r="103" spans="1:4" ht="21" customHeight="1">
      <c r="A103" s="977"/>
      <c r="B103" s="977"/>
      <c r="C103" s="977"/>
      <c r="D103" s="977"/>
    </row>
    <row r="104" spans="1:4" ht="21" customHeight="1">
      <c r="A104" s="977"/>
      <c r="B104" s="977"/>
      <c r="C104" s="977"/>
      <c r="D104" s="977"/>
    </row>
    <row r="105" spans="1:4" ht="21" customHeight="1">
      <c r="A105" s="977"/>
      <c r="B105" s="977"/>
      <c r="C105" s="977"/>
      <c r="D105" s="977"/>
    </row>
    <row r="106" spans="1:4" ht="21" customHeight="1">
      <c r="A106" s="977"/>
      <c r="B106" s="977"/>
      <c r="C106" s="977"/>
      <c r="D106" s="977"/>
    </row>
    <row r="107" spans="1:4" ht="21" customHeight="1">
      <c r="A107" s="977"/>
      <c r="B107" s="977"/>
      <c r="C107" s="977"/>
      <c r="D107" s="977"/>
    </row>
    <row r="108" spans="1:4" ht="21" customHeight="1">
      <c r="A108" s="977"/>
      <c r="B108" s="977"/>
      <c r="C108" s="977"/>
      <c r="D108" s="977"/>
    </row>
    <row r="109" spans="1:4" ht="21" customHeight="1">
      <c r="A109" s="977"/>
      <c r="B109" s="977"/>
      <c r="C109" s="977"/>
      <c r="D109" s="977"/>
    </row>
    <row r="110" spans="1:4" ht="21" customHeight="1">
      <c r="A110" s="977"/>
      <c r="B110" s="977"/>
      <c r="C110" s="977"/>
      <c r="D110" s="977"/>
    </row>
    <row r="111" spans="1:4" ht="21" customHeight="1">
      <c r="A111" s="977"/>
      <c r="B111" s="977"/>
      <c r="C111" s="977"/>
      <c r="D111" s="977"/>
    </row>
    <row r="112" spans="1:4" ht="21" customHeight="1">
      <c r="A112" s="977"/>
      <c r="B112" s="977"/>
      <c r="C112" s="977"/>
      <c r="D112" s="977"/>
    </row>
    <row r="113" spans="1:4" ht="21" customHeight="1">
      <c r="A113" s="977"/>
      <c r="B113" s="977"/>
      <c r="C113" s="977"/>
      <c r="D113" s="977"/>
    </row>
    <row r="114" spans="1:4" ht="21" customHeight="1">
      <c r="A114" s="977"/>
      <c r="B114" s="977"/>
      <c r="C114" s="977"/>
      <c r="D114" s="977"/>
    </row>
    <row r="115" spans="1:4" ht="21" customHeight="1">
      <c r="A115" s="977"/>
      <c r="B115" s="977"/>
      <c r="C115" s="977"/>
      <c r="D115" s="977"/>
    </row>
    <row r="116" spans="1:4" ht="21" customHeight="1">
      <c r="A116" s="977"/>
      <c r="B116" s="977"/>
      <c r="C116" s="977"/>
      <c r="D116" s="977"/>
    </row>
    <row r="117" spans="1:4" ht="21" customHeight="1">
      <c r="A117" s="977"/>
      <c r="B117" s="977"/>
      <c r="C117" s="977"/>
      <c r="D117" s="977"/>
    </row>
    <row r="118" spans="1:4" ht="21" customHeight="1">
      <c r="A118" s="977"/>
      <c r="B118" s="977"/>
      <c r="C118" s="977"/>
      <c r="D118" s="977"/>
    </row>
    <row r="119" spans="1:4" ht="21" customHeight="1">
      <c r="A119" s="977"/>
      <c r="B119" s="977"/>
      <c r="C119" s="977"/>
      <c r="D119" s="977"/>
    </row>
    <row r="120" spans="1:4" ht="21" customHeight="1">
      <c r="A120" s="977"/>
      <c r="B120" s="977"/>
      <c r="C120" s="977"/>
      <c r="D120" s="977"/>
    </row>
    <row r="121" spans="1:4" ht="21" customHeight="1">
      <c r="A121" s="977"/>
      <c r="B121" s="977"/>
      <c r="C121" s="977"/>
      <c r="D121" s="977"/>
    </row>
    <row r="122" spans="1:4" ht="21" customHeight="1">
      <c r="A122" s="977"/>
      <c r="B122" s="977"/>
      <c r="C122" s="977"/>
      <c r="D122" s="977"/>
    </row>
    <row r="123" spans="1:4" ht="21" customHeight="1">
      <c r="A123" s="977"/>
      <c r="B123" s="977"/>
      <c r="C123" s="977"/>
      <c r="D123" s="977"/>
    </row>
    <row r="124" spans="1:4" ht="21" customHeight="1">
      <c r="A124" s="977"/>
      <c r="B124" s="977"/>
      <c r="C124" s="977"/>
      <c r="D124" s="977"/>
    </row>
    <row r="125" spans="1:4" ht="21" customHeight="1">
      <c r="A125" s="977"/>
      <c r="B125" s="977"/>
      <c r="C125" s="977"/>
      <c r="D125" s="977"/>
    </row>
    <row r="126" spans="1:4" ht="21" customHeight="1">
      <c r="A126" s="977"/>
      <c r="B126" s="977"/>
      <c r="C126" s="977"/>
      <c r="D126" s="977"/>
    </row>
    <row r="127" spans="1:4" ht="21" customHeight="1">
      <c r="A127" s="977"/>
      <c r="B127" s="977"/>
      <c r="C127" s="977"/>
      <c r="D127" s="977"/>
    </row>
    <row r="128" spans="1:4" ht="21" customHeight="1">
      <c r="A128" s="977"/>
      <c r="B128" s="977"/>
      <c r="C128" s="977"/>
      <c r="D128" s="977"/>
    </row>
    <row r="129" spans="1:4" ht="21" customHeight="1">
      <c r="A129" s="977"/>
      <c r="B129" s="977"/>
      <c r="C129" s="977"/>
      <c r="D129" s="977"/>
    </row>
    <row r="130" spans="1:4" ht="21" customHeight="1">
      <c r="A130" s="977"/>
      <c r="B130" s="977"/>
      <c r="C130" s="977"/>
      <c r="D130" s="977"/>
    </row>
    <row r="131" spans="1:4" ht="21" customHeight="1">
      <c r="A131" s="977"/>
      <c r="B131" s="977"/>
      <c r="C131" s="977"/>
      <c r="D131" s="977"/>
    </row>
    <row r="132" spans="1:4" ht="21" customHeight="1">
      <c r="A132" s="977"/>
      <c r="B132" s="977"/>
      <c r="C132" s="977"/>
      <c r="D132" s="977"/>
    </row>
    <row r="133" spans="1:4" ht="21" customHeight="1">
      <c r="A133" s="977"/>
      <c r="B133" s="977"/>
      <c r="C133" s="977"/>
      <c r="D133" s="977"/>
    </row>
    <row r="134" spans="1:4" ht="21" customHeight="1">
      <c r="A134" s="977"/>
      <c r="B134" s="977"/>
      <c r="C134" s="977"/>
      <c r="D134" s="977"/>
    </row>
    <row r="135" spans="1:4" ht="21" customHeight="1">
      <c r="A135" s="977"/>
      <c r="B135" s="977"/>
      <c r="C135" s="977"/>
      <c r="D135" s="977"/>
    </row>
    <row r="136" spans="1:4" ht="21" customHeight="1">
      <c r="A136" s="977"/>
      <c r="B136" s="977"/>
      <c r="C136" s="977"/>
      <c r="D136" s="977"/>
    </row>
    <row r="137" spans="1:4" ht="21" customHeight="1">
      <c r="A137" s="977"/>
      <c r="B137" s="977"/>
      <c r="C137" s="977"/>
      <c r="D137" s="977"/>
    </row>
    <row r="138" spans="1:4" ht="21" customHeight="1">
      <c r="A138" s="977"/>
      <c r="B138" s="977"/>
      <c r="C138" s="977"/>
      <c r="D138" s="977"/>
    </row>
    <row r="139" spans="1:4" ht="21" customHeight="1">
      <c r="A139" s="977"/>
      <c r="B139" s="977"/>
      <c r="C139" s="977"/>
      <c r="D139" s="977"/>
    </row>
    <row r="140" spans="1:4" ht="21" customHeight="1">
      <c r="A140" s="977"/>
      <c r="B140" s="977"/>
      <c r="C140" s="977"/>
      <c r="D140" s="977"/>
    </row>
    <row r="141" spans="1:4" ht="21" customHeight="1">
      <c r="A141" s="977"/>
      <c r="B141" s="977"/>
      <c r="C141" s="977"/>
      <c r="D141" s="977"/>
    </row>
    <row r="142" spans="1:4" ht="21" customHeight="1">
      <c r="A142" s="977"/>
      <c r="B142" s="977"/>
      <c r="C142" s="977"/>
      <c r="D142" s="977"/>
    </row>
    <row r="143" spans="1:4" ht="21" customHeight="1">
      <c r="A143" s="977"/>
      <c r="B143" s="977"/>
      <c r="C143" s="977"/>
      <c r="D143" s="977"/>
    </row>
    <row r="144" spans="1:4" ht="21" customHeight="1">
      <c r="A144" s="977"/>
      <c r="B144" s="977"/>
      <c r="C144" s="977"/>
      <c r="D144" s="977"/>
    </row>
    <row r="145" spans="1:4" ht="21" customHeight="1">
      <c r="A145" s="977"/>
      <c r="B145" s="977"/>
      <c r="C145" s="977"/>
      <c r="D145" s="977"/>
    </row>
    <row r="146" spans="1:4" ht="21" customHeight="1">
      <c r="A146" s="977"/>
      <c r="B146" s="977"/>
      <c r="C146" s="977"/>
      <c r="D146" s="977"/>
    </row>
    <row r="147" spans="1:4" ht="21" customHeight="1">
      <c r="A147" s="977"/>
      <c r="B147" s="977"/>
      <c r="C147" s="977"/>
      <c r="D147" s="977"/>
    </row>
    <row r="148" spans="1:4" ht="21" customHeight="1">
      <c r="A148" s="977"/>
      <c r="B148" s="977"/>
      <c r="C148" s="977"/>
      <c r="D148" s="977"/>
    </row>
    <row r="149" spans="1:4" ht="21" customHeight="1">
      <c r="A149" s="977"/>
      <c r="B149" s="977"/>
      <c r="C149" s="977"/>
      <c r="D149" s="977"/>
    </row>
    <row r="150" spans="1:4" ht="21" customHeight="1">
      <c r="A150" s="977"/>
      <c r="B150" s="977"/>
      <c r="C150" s="977"/>
      <c r="D150" s="977"/>
    </row>
    <row r="151" spans="1:4" ht="21" customHeight="1">
      <c r="A151" s="977"/>
      <c r="B151" s="977"/>
      <c r="C151" s="977"/>
      <c r="D151" s="977"/>
    </row>
    <row r="152" spans="1:4" ht="21" customHeight="1">
      <c r="A152" s="977"/>
      <c r="B152" s="977"/>
      <c r="C152" s="977"/>
      <c r="D152" s="977"/>
    </row>
    <row r="153" spans="1:4" ht="21" customHeight="1">
      <c r="A153" s="977"/>
      <c r="B153" s="977"/>
      <c r="C153" s="977"/>
      <c r="D153" s="977"/>
    </row>
    <row r="154" spans="1:4" ht="21" customHeight="1">
      <c r="A154" s="977"/>
      <c r="B154" s="977"/>
      <c r="C154" s="977"/>
      <c r="D154" s="977"/>
    </row>
    <row r="155" spans="1:4" ht="21" customHeight="1">
      <c r="A155" s="977"/>
      <c r="B155" s="977"/>
      <c r="C155" s="977"/>
      <c r="D155" s="977"/>
    </row>
    <row r="156" spans="1:4" ht="21" customHeight="1">
      <c r="A156" s="977"/>
      <c r="B156" s="977"/>
      <c r="C156" s="977"/>
      <c r="D156" s="977"/>
    </row>
    <row r="157" spans="1:4" ht="21" customHeight="1">
      <c r="A157" s="977"/>
      <c r="B157" s="977"/>
      <c r="C157" s="977"/>
      <c r="D157" s="977"/>
    </row>
    <row r="158" spans="1:4" ht="21" customHeight="1">
      <c r="A158" s="977"/>
      <c r="B158" s="977"/>
      <c r="C158" s="977"/>
      <c r="D158" s="977"/>
    </row>
    <row r="159" spans="1:4" ht="21" customHeight="1">
      <c r="A159" s="977"/>
      <c r="B159" s="977"/>
      <c r="C159" s="977"/>
      <c r="D159" s="977"/>
    </row>
    <row r="160" spans="1:4" ht="21" customHeight="1">
      <c r="A160" s="977"/>
      <c r="B160" s="977"/>
      <c r="C160" s="977"/>
      <c r="D160" s="977"/>
    </row>
  </sheetData>
  <mergeCells count="73">
    <mergeCell ref="F1:L1"/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L5"/>
    <mergeCell ref="G7:H7"/>
    <mergeCell ref="A9:A10"/>
    <mergeCell ref="B9:B10"/>
    <mergeCell ref="C9:C10"/>
    <mergeCell ref="E9:E10"/>
    <mergeCell ref="F9:F10"/>
    <mergeCell ref="G9:G10"/>
    <mergeCell ref="H9:H10"/>
    <mergeCell ref="I9:I10"/>
    <mergeCell ref="A19:A20"/>
    <mergeCell ref="B19:B20"/>
    <mergeCell ref="C19:C20"/>
    <mergeCell ref="E19:E20"/>
    <mergeCell ref="F19:F20"/>
    <mergeCell ref="G19:G20"/>
    <mergeCell ref="H19:H20"/>
    <mergeCell ref="I19:I20"/>
    <mergeCell ref="Q25:Q33"/>
    <mergeCell ref="S25:S33"/>
    <mergeCell ref="T25:T33"/>
    <mergeCell ref="AG25:AG33"/>
    <mergeCell ref="AI25:AI33"/>
    <mergeCell ref="AJ25:AJ33"/>
    <mergeCell ref="AW25:AW33"/>
    <mergeCell ref="AY25:AY33"/>
    <mergeCell ref="AZ25:AZ33"/>
    <mergeCell ref="BM25:BM33"/>
    <mergeCell ref="BO25:BO33"/>
    <mergeCell ref="BP25:BP33"/>
    <mergeCell ref="CC25:CC33"/>
    <mergeCell ref="CE25:CE33"/>
    <mergeCell ref="CF25:CF33"/>
    <mergeCell ref="CS25:CS33"/>
    <mergeCell ref="CU25:CU33"/>
    <mergeCell ref="CV25:CV33"/>
    <mergeCell ref="DI25:DI33"/>
    <mergeCell ref="DK25:DK33"/>
    <mergeCell ref="DL25:DL33"/>
    <mergeCell ref="DY25:DY33"/>
    <mergeCell ref="EA25:EA33"/>
    <mergeCell ref="EB25:EB33"/>
    <mergeCell ref="EO25:EO33"/>
    <mergeCell ref="EQ25:EQ33"/>
    <mergeCell ref="ER25:ER33"/>
    <mergeCell ref="FE25:FE33"/>
    <mergeCell ref="FG25:FG33"/>
    <mergeCell ref="FH25:FH33"/>
    <mergeCell ref="FU25:FU33"/>
    <mergeCell ref="FW25:FW33"/>
    <mergeCell ref="FX25:FX33"/>
    <mergeCell ref="GK25:GK33"/>
    <mergeCell ref="GM25:GM33"/>
    <mergeCell ref="GN25:GN33"/>
    <mergeCell ref="HA25:HA33"/>
    <mergeCell ref="HC25:HC33"/>
    <mergeCell ref="HD25:HD33"/>
    <mergeCell ref="HQ25:HQ33"/>
    <mergeCell ref="HS25:HS33"/>
    <mergeCell ref="HT25:HT33"/>
    <mergeCell ref="IG25:IG33"/>
    <mergeCell ref="II25:II33"/>
    <mergeCell ref="IJ25:IJ33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97"/>
  <headerFooter alignWithMargins="0">
    <oddHeader>&amp;R&amp;"Times New Roman,Normalny"&amp;12Zał Nr 26 do Sprawozdania Burmistrza z wykonania budżetu za 2009 roku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defaultGridColor="0" view="pageBreakPreview" zoomScale="80" zoomScaleSheetLayoutView="80" colorId="15" workbookViewId="0" topLeftCell="C17">
      <selection activeCell="D33" sqref="D33"/>
    </sheetView>
  </sheetViews>
  <sheetFormatPr defaultColWidth="12.00390625" defaultRowHeight="12.75"/>
  <cols>
    <col min="1" max="2" width="9.625" style="44" customWidth="1"/>
    <col min="3" max="3" width="8.625" style="44" customWidth="1"/>
    <col min="4" max="4" width="112.375" style="45" customWidth="1"/>
    <col min="5" max="5" width="11.125" style="44" customWidth="1"/>
    <col min="6" max="6" width="16.375" style="44" customWidth="1"/>
    <col min="7" max="7" width="15.75390625" style="44" customWidth="1"/>
    <col min="8" max="254" width="11.625" style="44" customWidth="1"/>
    <col min="255" max="16384" width="11.375" style="0" customWidth="1"/>
  </cols>
  <sheetData>
    <row r="1" spans="3:7" ht="15" customHeight="1">
      <c r="C1"/>
      <c r="D1" s="127"/>
      <c r="E1" s="127"/>
      <c r="F1" s="127"/>
      <c r="G1" s="127"/>
    </row>
    <row r="2" spans="1:7" ht="64.5" customHeight="1">
      <c r="A2" s="128" t="s">
        <v>206</v>
      </c>
      <c r="B2" s="128"/>
      <c r="C2" s="128"/>
      <c r="D2" s="128"/>
      <c r="E2" s="128"/>
      <c r="F2" s="128"/>
      <c r="G2" s="128"/>
    </row>
    <row r="3" spans="1:7" ht="15">
      <c r="A3" s="129"/>
      <c r="G3" s="49" t="s">
        <v>1</v>
      </c>
    </row>
    <row r="4" spans="1:7" s="2" customFormat="1" ht="15" customHeight="1">
      <c r="A4" s="51" t="s">
        <v>2</v>
      </c>
      <c r="B4" s="51" t="s">
        <v>34</v>
      </c>
      <c r="C4" s="130" t="s">
        <v>35</v>
      </c>
      <c r="D4" s="51" t="s">
        <v>36</v>
      </c>
      <c r="E4" s="131" t="s">
        <v>6</v>
      </c>
      <c r="F4" s="51" t="s">
        <v>207</v>
      </c>
      <c r="G4" s="51" t="s">
        <v>5</v>
      </c>
    </row>
    <row r="5" spans="1:7" s="132" customFormat="1" ht="29.25" customHeight="1">
      <c r="A5" s="51"/>
      <c r="B5" s="51"/>
      <c r="C5" s="130"/>
      <c r="D5" s="51"/>
      <c r="E5" s="131"/>
      <c r="F5" s="51"/>
      <c r="G5" s="51"/>
    </row>
    <row r="6" spans="1:7" ht="15">
      <c r="A6" s="133">
        <v>1</v>
      </c>
      <c r="B6" s="134">
        <v>2</v>
      </c>
      <c r="C6" s="56">
        <v>3</v>
      </c>
      <c r="D6" s="56">
        <v>4</v>
      </c>
      <c r="E6" s="135">
        <v>5</v>
      </c>
      <c r="F6" s="56">
        <v>6</v>
      </c>
      <c r="G6" s="56">
        <v>7</v>
      </c>
    </row>
    <row r="7" spans="1:7" ht="19.5" customHeight="1">
      <c r="A7" s="136" t="s">
        <v>7</v>
      </c>
      <c r="B7" s="137"/>
      <c r="C7" s="137"/>
      <c r="D7" s="138" t="s">
        <v>208</v>
      </c>
      <c r="E7" s="139">
        <f>(G7/F7)*100</f>
        <v>100</v>
      </c>
      <c r="F7" s="140">
        <f>SUM(F9)</f>
        <v>426678.62</v>
      </c>
      <c r="G7" s="140">
        <f>SUM(G9)</f>
        <v>426678.62</v>
      </c>
    </row>
    <row r="8" spans="1:7" s="84" customFormat="1" ht="19.5" customHeight="1">
      <c r="A8" s="141"/>
      <c r="B8" s="141" t="s">
        <v>209</v>
      </c>
      <c r="C8" s="142"/>
      <c r="D8" s="143" t="s">
        <v>42</v>
      </c>
      <c r="E8" s="144">
        <f>(G8/F8)*100</f>
        <v>100</v>
      </c>
      <c r="F8" s="145">
        <v>426678.62</v>
      </c>
      <c r="G8" s="145">
        <v>426678.62</v>
      </c>
    </row>
    <row r="9" spans="1:7" ht="31.5" customHeight="1">
      <c r="A9" s="146"/>
      <c r="B9" s="147"/>
      <c r="C9" s="148">
        <v>2010</v>
      </c>
      <c r="D9" s="149" t="s">
        <v>210</v>
      </c>
      <c r="E9" s="150">
        <f>(G9/F9)*100</f>
        <v>100</v>
      </c>
      <c r="F9" s="151">
        <v>426678.62</v>
      </c>
      <c r="G9" s="151">
        <v>426678.62</v>
      </c>
    </row>
    <row r="10" spans="1:12" ht="15">
      <c r="A10" s="152">
        <v>750</v>
      </c>
      <c r="B10" s="152"/>
      <c r="C10" s="152"/>
      <c r="D10" s="153" t="s">
        <v>76</v>
      </c>
      <c r="E10" s="139">
        <f>(G10/F10)*100</f>
        <v>100</v>
      </c>
      <c r="F10" s="154">
        <f>F11</f>
        <v>144800</v>
      </c>
      <c r="G10" s="154">
        <f>SUM(G11)</f>
        <v>144800</v>
      </c>
      <c r="H10" s="126"/>
      <c r="I10" s="126"/>
      <c r="J10" s="126"/>
      <c r="K10" s="126"/>
      <c r="L10" s="126"/>
    </row>
    <row r="11" spans="1:12" s="84" customFormat="1" ht="15">
      <c r="A11" s="155"/>
      <c r="B11" s="155">
        <v>75011</v>
      </c>
      <c r="C11" s="155"/>
      <c r="D11" s="156" t="s">
        <v>77</v>
      </c>
      <c r="E11" s="144">
        <f>(G11/F11)*100</f>
        <v>100</v>
      </c>
      <c r="F11" s="157">
        <f>F12</f>
        <v>144800</v>
      </c>
      <c r="G11" s="157">
        <f>SUM(G12)</f>
        <v>144800</v>
      </c>
      <c r="H11" s="158"/>
      <c r="I11" s="158"/>
      <c r="J11" s="158"/>
      <c r="K11" s="158"/>
      <c r="L11" s="158"/>
    </row>
    <row r="12" spans="1:12" ht="29.25">
      <c r="A12" s="155"/>
      <c r="B12" s="159"/>
      <c r="C12" s="159">
        <v>2010</v>
      </c>
      <c r="D12" s="149" t="s">
        <v>210</v>
      </c>
      <c r="E12" s="150">
        <f>(G12/F12)*100</f>
        <v>100</v>
      </c>
      <c r="F12" s="160">
        <v>144800</v>
      </c>
      <c r="G12" s="160">
        <v>144800</v>
      </c>
      <c r="H12" s="126"/>
      <c r="I12" s="126"/>
      <c r="J12" s="126"/>
      <c r="K12" s="158"/>
      <c r="L12" s="126"/>
    </row>
    <row r="13" spans="1:12" ht="19.5" customHeight="1">
      <c r="A13" s="138">
        <v>751</v>
      </c>
      <c r="B13" s="152"/>
      <c r="C13" s="152"/>
      <c r="D13" s="153" t="s">
        <v>211</v>
      </c>
      <c r="E13" s="139">
        <f>(G13/F13)*100</f>
        <v>99.99849503361091</v>
      </c>
      <c r="F13" s="154">
        <f>SUM(F14,F16)</f>
        <v>29901</v>
      </c>
      <c r="G13" s="154">
        <f>SUM(G14,G16)</f>
        <v>29900.55</v>
      </c>
      <c r="H13" s="126"/>
      <c r="I13" s="126"/>
      <c r="J13" s="126"/>
      <c r="K13" s="126"/>
      <c r="L13" s="126"/>
    </row>
    <row r="14" spans="1:12" s="84" customFormat="1" ht="15">
      <c r="A14" s="155"/>
      <c r="B14" s="155">
        <v>75101</v>
      </c>
      <c r="C14" s="155"/>
      <c r="D14" s="156" t="s">
        <v>212</v>
      </c>
      <c r="E14" s="144">
        <f>(G14/F14)*100</f>
        <v>100</v>
      </c>
      <c r="F14" s="157">
        <f>F15</f>
        <v>3240</v>
      </c>
      <c r="G14" s="157">
        <f>SUM(G15)</f>
        <v>3240</v>
      </c>
      <c r="H14" s="158"/>
      <c r="I14" s="158"/>
      <c r="J14" s="158"/>
      <c r="K14" s="158"/>
      <c r="L14" s="158"/>
    </row>
    <row r="15" spans="1:12" ht="31.5" customHeight="1">
      <c r="A15" s="155"/>
      <c r="B15" s="159"/>
      <c r="C15" s="159">
        <v>2010</v>
      </c>
      <c r="D15" s="149" t="s">
        <v>213</v>
      </c>
      <c r="E15" s="150">
        <f>(G15/F15)*100</f>
        <v>100</v>
      </c>
      <c r="F15" s="160">
        <v>3240</v>
      </c>
      <c r="G15" s="160">
        <v>3240</v>
      </c>
      <c r="H15" s="126"/>
      <c r="I15" s="126"/>
      <c r="J15" s="126"/>
      <c r="K15" s="126"/>
      <c r="L15" s="126"/>
    </row>
    <row r="16" spans="1:12" s="84" customFormat="1" ht="19.5" customHeight="1">
      <c r="A16" s="155"/>
      <c r="B16" s="155">
        <v>75113</v>
      </c>
      <c r="C16" s="155"/>
      <c r="D16" s="156" t="s">
        <v>214</v>
      </c>
      <c r="E16" s="144">
        <f>(G16/F16)*100</f>
        <v>99.99831214133003</v>
      </c>
      <c r="F16" s="157">
        <f>SUM(F17)</f>
        <v>26661</v>
      </c>
      <c r="G16" s="157">
        <f>SUM(G17)</f>
        <v>26660.55</v>
      </c>
      <c r="H16" s="158"/>
      <c r="I16" s="158"/>
      <c r="J16" s="158"/>
      <c r="K16" s="158"/>
      <c r="L16" s="158"/>
    </row>
    <row r="17" spans="1:12" ht="31.5" customHeight="1">
      <c r="A17" s="155"/>
      <c r="B17" s="159"/>
      <c r="C17" s="159">
        <v>2010</v>
      </c>
      <c r="D17" s="149" t="s">
        <v>213</v>
      </c>
      <c r="E17" s="150">
        <f>(G17/F17)*100</f>
        <v>99.99831214133003</v>
      </c>
      <c r="F17" s="160">
        <v>26661</v>
      </c>
      <c r="G17" s="160">
        <v>26660.55</v>
      </c>
      <c r="H17" s="126"/>
      <c r="I17" s="126"/>
      <c r="J17" s="126"/>
      <c r="K17" s="126"/>
      <c r="L17" s="126"/>
    </row>
    <row r="18" spans="1:12" ht="15">
      <c r="A18" s="152">
        <v>852</v>
      </c>
      <c r="B18" s="152"/>
      <c r="C18" s="152"/>
      <c r="D18" s="153" t="s">
        <v>215</v>
      </c>
      <c r="E18" s="139">
        <f>(G18/F18)*100</f>
        <v>95.39298613832796</v>
      </c>
      <c r="F18" s="154">
        <f>SUM(F19+F21+F23+F25+F27)</f>
        <v>5817480</v>
      </c>
      <c r="G18" s="154">
        <f>B13751+SUM(G19,G21,G23,G25,G27)</f>
        <v>5549467.890000001</v>
      </c>
      <c r="H18" s="126"/>
      <c r="I18" s="126"/>
      <c r="J18" s="126"/>
      <c r="K18" s="126"/>
      <c r="L18" s="126"/>
    </row>
    <row r="19" spans="1:12" ht="15">
      <c r="A19" s="155"/>
      <c r="B19" s="161">
        <v>85203</v>
      </c>
      <c r="C19" s="161"/>
      <c r="D19" s="162" t="s">
        <v>216</v>
      </c>
      <c r="E19" s="144">
        <f>(G19/F19)*100</f>
        <v>100</v>
      </c>
      <c r="F19" s="163">
        <f>F20</f>
        <v>322500</v>
      </c>
      <c r="G19" s="163">
        <f>SUM(G20)</f>
        <v>322500</v>
      </c>
      <c r="H19" s="126"/>
      <c r="I19" s="126"/>
      <c r="J19" s="126"/>
      <c r="K19" s="126"/>
      <c r="L19" s="126"/>
    </row>
    <row r="20" spans="1:7" ht="29.25">
      <c r="A20" s="155"/>
      <c r="B20" s="159"/>
      <c r="C20" s="159">
        <v>2010</v>
      </c>
      <c r="D20" s="149" t="s">
        <v>210</v>
      </c>
      <c r="E20" s="150">
        <f>(G20/F20)*100</f>
        <v>100</v>
      </c>
      <c r="F20" s="160">
        <v>322500</v>
      </c>
      <c r="G20" s="160">
        <v>322500</v>
      </c>
    </row>
    <row r="21" spans="1:7" ht="29.25">
      <c r="A21" s="161"/>
      <c r="B21" s="161">
        <v>85212</v>
      </c>
      <c r="C21" s="161"/>
      <c r="D21" s="162" t="s">
        <v>217</v>
      </c>
      <c r="E21" s="144">
        <f>(G21/F21)*100</f>
        <v>94.84295478160479</v>
      </c>
      <c r="F21" s="163">
        <f>F22</f>
        <v>5197000</v>
      </c>
      <c r="G21" s="163">
        <f>SUM(G22)</f>
        <v>4928988.36</v>
      </c>
    </row>
    <row r="22" spans="1:7" ht="29.25">
      <c r="A22" s="155"/>
      <c r="B22" s="159"/>
      <c r="C22" s="159">
        <v>2010</v>
      </c>
      <c r="D22" s="149" t="s">
        <v>210</v>
      </c>
      <c r="E22" s="150">
        <f>(G22/F22)*100</f>
        <v>94.84295478160479</v>
      </c>
      <c r="F22" s="160">
        <v>5197000</v>
      </c>
      <c r="G22" s="160">
        <v>4928988.36</v>
      </c>
    </row>
    <row r="23" spans="1:7" ht="29.25">
      <c r="A23" s="161"/>
      <c r="B23" s="161">
        <v>85213</v>
      </c>
      <c r="C23" s="161"/>
      <c r="D23" s="162" t="s">
        <v>218</v>
      </c>
      <c r="E23" s="144">
        <f>(G23/F23)*100</f>
        <v>100</v>
      </c>
      <c r="F23" s="163">
        <f>F24</f>
        <v>27370</v>
      </c>
      <c r="G23" s="163">
        <f>SUM(G24)</f>
        <v>27370</v>
      </c>
    </row>
    <row r="24" spans="1:7" ht="29.25">
      <c r="A24" s="155"/>
      <c r="B24" s="159"/>
      <c r="C24" s="159">
        <v>2010</v>
      </c>
      <c r="D24" s="149" t="s">
        <v>210</v>
      </c>
      <c r="E24" s="150">
        <f>(G24/F24)*100</f>
        <v>100</v>
      </c>
      <c r="F24" s="160">
        <v>27370</v>
      </c>
      <c r="G24" s="160">
        <v>27370</v>
      </c>
    </row>
    <row r="25" spans="1:7" ht="15.75">
      <c r="A25" s="161"/>
      <c r="B25" s="161">
        <v>85214</v>
      </c>
      <c r="C25" s="161"/>
      <c r="D25" s="162" t="s">
        <v>167</v>
      </c>
      <c r="E25" s="144">
        <f>(G25/F25)*100</f>
        <v>99.99976571457056</v>
      </c>
      <c r="F25" s="163">
        <f>F26</f>
        <v>200610</v>
      </c>
      <c r="G25" s="163">
        <f>SUM(G26)</f>
        <v>200609.53</v>
      </c>
    </row>
    <row r="26" spans="1:7" ht="31.5" customHeight="1">
      <c r="A26" s="155"/>
      <c r="B26" s="159"/>
      <c r="C26" s="159">
        <v>2010</v>
      </c>
      <c r="D26" s="164" t="s">
        <v>219</v>
      </c>
      <c r="E26" s="150">
        <f>(G26/F26)*100</f>
        <v>99.99976571457056</v>
      </c>
      <c r="F26" s="160">
        <v>200610</v>
      </c>
      <c r="G26" s="160">
        <v>200609.53</v>
      </c>
    </row>
    <row r="27" spans="1:7" ht="15.75">
      <c r="A27" s="161"/>
      <c r="B27" s="161">
        <v>85228</v>
      </c>
      <c r="C27" s="161"/>
      <c r="D27" s="165" t="s">
        <v>172</v>
      </c>
      <c r="E27" s="144">
        <f>(G27/F27)*100</f>
        <v>100</v>
      </c>
      <c r="F27" s="163">
        <f>F28</f>
        <v>70000</v>
      </c>
      <c r="G27" s="163">
        <f>SUM(G28)</f>
        <v>70000</v>
      </c>
    </row>
    <row r="28" spans="1:7" ht="31.5" customHeight="1">
      <c r="A28" s="159"/>
      <c r="B28" s="166" t="s">
        <v>220</v>
      </c>
      <c r="C28" s="159">
        <v>2010</v>
      </c>
      <c r="D28" s="149" t="s">
        <v>210</v>
      </c>
      <c r="E28" s="150">
        <f>(G28/F28)*100</f>
        <v>100</v>
      </c>
      <c r="F28" s="160">
        <v>70000</v>
      </c>
      <c r="G28" s="160">
        <v>70000</v>
      </c>
    </row>
    <row r="29" spans="1:7" ht="15">
      <c r="A29" s="167" t="s">
        <v>205</v>
      </c>
      <c r="B29" s="167"/>
      <c r="C29" s="167"/>
      <c r="D29" s="167"/>
      <c r="E29" s="168">
        <f>(G29/F29)*100</f>
        <v>95.82460786079632</v>
      </c>
      <c r="F29" s="169">
        <f>SUM(F18+F13+F10+F7)</f>
        <v>6418859.62</v>
      </c>
      <c r="G29" s="169">
        <f>SUM(G18,G13,G10,G7)</f>
        <v>6150847.0600000005</v>
      </c>
    </row>
  </sheetData>
  <mergeCells count="10">
    <mergeCell ref="D1:G1"/>
    <mergeCell ref="A2:G2"/>
    <mergeCell ref="A4:A5"/>
    <mergeCell ref="B4:B5"/>
    <mergeCell ref="C4:C5"/>
    <mergeCell ref="D4:D5"/>
    <mergeCell ref="E4:E5"/>
    <mergeCell ref="F4:F5"/>
    <mergeCell ref="G4:G5"/>
    <mergeCell ref="A29:D29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70"/>
  <headerFooter alignWithMargins="0">
    <oddHeader>&amp;R&amp;"Times New Roman,Normalny"&amp;12Zał Nr 3 do Sprawozdania Burmistrza z wykonania budżetu za 2009 roku</oddHeader>
    <oddFooter>&amp;C&amp;"Times New Roman,Normalny"&amp;12Strona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view="pageBreakPreview" zoomScale="80" zoomScaleSheetLayoutView="80" colorId="15" workbookViewId="0" topLeftCell="A1">
      <selection activeCell="G5" sqref="G5"/>
    </sheetView>
  </sheetViews>
  <sheetFormatPr defaultColWidth="9.00390625" defaultRowHeight="12.75"/>
  <cols>
    <col min="1" max="1" width="6.875" style="170" customWidth="1"/>
    <col min="2" max="2" width="11.625" style="170" customWidth="1"/>
    <col min="3" max="3" width="6.875" style="170" customWidth="1"/>
    <col min="4" max="4" width="75.75390625" style="170" customWidth="1"/>
    <col min="5" max="5" width="21.25390625" style="170" customWidth="1"/>
    <col min="6" max="6" width="18.125" style="170" customWidth="1"/>
    <col min="7" max="7" width="10.75390625" style="171" customWidth="1"/>
    <col min="8" max="254" width="9.00390625" style="171" customWidth="1"/>
  </cols>
  <sheetData>
    <row r="1" spans="1:7" ht="12.75">
      <c r="A1" s="172"/>
      <c r="B1" s="172"/>
      <c r="C1" s="172"/>
      <c r="D1" s="172"/>
      <c r="E1" s="172"/>
      <c r="F1" s="172"/>
      <c r="G1" s="172"/>
    </row>
    <row r="2" spans="1:7" ht="60" customHeight="1">
      <c r="A2" s="128" t="s">
        <v>221</v>
      </c>
      <c r="B2" s="128"/>
      <c r="C2" s="128"/>
      <c r="D2" s="128"/>
      <c r="E2" s="128"/>
      <c r="F2" s="128"/>
      <c r="G2" s="128"/>
    </row>
    <row r="3" spans="1:7" ht="16.5">
      <c r="A3" s="128"/>
      <c r="B3" s="128"/>
      <c r="C3" s="128"/>
      <c r="D3" s="128"/>
      <c r="E3" s="128"/>
      <c r="F3" s="128"/>
      <c r="G3" s="173"/>
    </row>
    <row r="4" spans="6:7" ht="9.75" customHeight="1">
      <c r="F4" s="174" t="s">
        <v>1</v>
      </c>
      <c r="G4" s="174"/>
    </row>
    <row r="5" spans="1:7" s="176" customFormat="1" ht="15" customHeight="1">
      <c r="A5" s="51" t="s">
        <v>2</v>
      </c>
      <c r="B5" s="51" t="s">
        <v>34</v>
      </c>
      <c r="C5" s="51" t="s">
        <v>35</v>
      </c>
      <c r="D5" s="51" t="s">
        <v>36</v>
      </c>
      <c r="E5" s="51" t="s">
        <v>4</v>
      </c>
      <c r="F5" s="51" t="s">
        <v>222</v>
      </c>
      <c r="G5" s="175" t="s">
        <v>223</v>
      </c>
    </row>
    <row r="6" spans="1:7" s="176" customFormat="1" ht="40.5" customHeight="1">
      <c r="A6" s="51"/>
      <c r="B6" s="51"/>
      <c r="C6" s="51"/>
      <c r="D6" s="51"/>
      <c r="E6" s="51"/>
      <c r="F6" s="51"/>
      <c r="G6" s="175"/>
    </row>
    <row r="7" spans="1:7" s="176" customFormat="1" ht="13.5" customHeight="1">
      <c r="A7" s="177">
        <v>1</v>
      </c>
      <c r="B7" s="177">
        <v>2</v>
      </c>
      <c r="C7" s="178">
        <v>3</v>
      </c>
      <c r="D7" s="177">
        <v>4</v>
      </c>
      <c r="E7" s="56">
        <v>5</v>
      </c>
      <c r="F7" s="56">
        <v>6</v>
      </c>
      <c r="G7" s="56">
        <v>7</v>
      </c>
    </row>
    <row r="8" spans="1:7" s="180" customFormat="1" ht="19.5" customHeight="1">
      <c r="A8" s="152">
        <v>710</v>
      </c>
      <c r="B8" s="152"/>
      <c r="C8" s="152"/>
      <c r="D8" s="153" t="s">
        <v>224</v>
      </c>
      <c r="E8" s="179">
        <v>6100</v>
      </c>
      <c r="F8" s="179">
        <f>SUM(F9)</f>
        <v>6100</v>
      </c>
      <c r="G8" s="179">
        <f>E8/F8*100</f>
        <v>100</v>
      </c>
    </row>
    <row r="9" spans="1:7" ht="15">
      <c r="A9" s="155"/>
      <c r="B9" s="159">
        <v>71035</v>
      </c>
      <c r="C9" s="159"/>
      <c r="D9" s="149" t="s">
        <v>77</v>
      </c>
      <c r="E9" s="181">
        <f>E10</f>
        <v>6100</v>
      </c>
      <c r="F9" s="181">
        <f>F10</f>
        <v>6100</v>
      </c>
      <c r="G9" s="182">
        <f>E9/F9*100</f>
        <v>100</v>
      </c>
    </row>
    <row r="10" spans="1:7" ht="36" customHeight="1">
      <c r="A10" s="155"/>
      <c r="B10" s="159"/>
      <c r="C10" s="159">
        <v>2020</v>
      </c>
      <c r="D10" s="149" t="s">
        <v>225</v>
      </c>
      <c r="E10" s="181">
        <v>6100</v>
      </c>
      <c r="F10" s="181">
        <v>6100</v>
      </c>
      <c r="G10" s="182">
        <f>E10/F10*100</f>
        <v>100</v>
      </c>
    </row>
    <row r="11" spans="1:7" ht="15">
      <c r="A11" s="152">
        <v>852</v>
      </c>
      <c r="B11" s="183"/>
      <c r="C11" s="183"/>
      <c r="D11" s="138" t="s">
        <v>226</v>
      </c>
      <c r="E11" s="184">
        <f>SUM(E12)</f>
        <v>50000</v>
      </c>
      <c r="F11" s="184">
        <f>SUM(F12)</f>
        <v>50000</v>
      </c>
      <c r="G11" s="179">
        <f>E11/F11*100</f>
        <v>100</v>
      </c>
    </row>
    <row r="12" spans="1:7" ht="15">
      <c r="A12" s="155"/>
      <c r="B12" s="159">
        <v>85295</v>
      </c>
      <c r="C12" s="159"/>
      <c r="D12" s="149" t="s">
        <v>42</v>
      </c>
      <c r="E12" s="181">
        <f>E13</f>
        <v>50000</v>
      </c>
      <c r="F12" s="181">
        <f>F13</f>
        <v>50000</v>
      </c>
      <c r="G12" s="182">
        <f>E12/F12*100</f>
        <v>100</v>
      </c>
    </row>
    <row r="13" spans="1:7" ht="36" customHeight="1">
      <c r="A13" s="155"/>
      <c r="B13" s="159"/>
      <c r="C13" s="159">
        <v>2020</v>
      </c>
      <c r="D13" s="149" t="s">
        <v>225</v>
      </c>
      <c r="E13" s="181">
        <v>50000</v>
      </c>
      <c r="F13" s="181">
        <v>50000</v>
      </c>
      <c r="G13" s="182">
        <f>E13/F13*100</f>
        <v>100</v>
      </c>
    </row>
    <row r="14" spans="1:7" s="187" customFormat="1" ht="19.5" customHeight="1">
      <c r="A14" s="185" t="s">
        <v>28</v>
      </c>
      <c r="B14" s="185"/>
      <c r="C14" s="185"/>
      <c r="D14" s="185"/>
      <c r="E14" s="169">
        <f>SUM(E8,E11)</f>
        <v>56100</v>
      </c>
      <c r="F14" s="169">
        <f>SUM(F8,F11)</f>
        <v>56100</v>
      </c>
      <c r="G14" s="186">
        <f>E14/F14*100</f>
        <v>100</v>
      </c>
    </row>
    <row r="16" ht="12.75">
      <c r="A16" s="188"/>
    </row>
  </sheetData>
  <mergeCells count="11">
    <mergeCell ref="A1:G1"/>
    <mergeCell ref="A2:G2"/>
    <mergeCell ref="F4:G4"/>
    <mergeCell ref="A5:A6"/>
    <mergeCell ref="B5:B6"/>
    <mergeCell ref="C5:C6"/>
    <mergeCell ref="D5:D6"/>
    <mergeCell ref="E5:E6"/>
    <mergeCell ref="F5:F6"/>
    <mergeCell ref="G5:G6"/>
    <mergeCell ref="A14:D14"/>
  </mergeCells>
  <printOptions horizont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87"/>
  <headerFooter alignWithMargins="0">
    <oddHeader>&amp;R&amp;"Times New Roman,Normalny"&amp;12Zał Nr 4 do Sprawozdania Burmistrza z wykonania budżetu za 2009 roku</oddHeader>
    <oddFooter>&amp;C&amp;"Times New Roman,Normalny"&amp;12Strona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5"/>
  <sheetViews>
    <sheetView showGridLines="0" defaultGridColor="0" view="pageBreakPreview" zoomScale="80" zoomScaleSheetLayoutView="80" colorId="15" workbookViewId="0" topLeftCell="A1">
      <selection activeCell="H1" sqref="H1"/>
    </sheetView>
  </sheetViews>
  <sheetFormatPr defaultColWidth="9.00390625" defaultRowHeight="18" customHeight="1"/>
  <cols>
    <col min="1" max="1" width="7.75390625" style="43" customWidth="1"/>
    <col min="2" max="2" width="9.75390625" style="44" customWidth="1"/>
    <col min="3" max="3" width="7.75390625" style="44" customWidth="1"/>
    <col min="4" max="4" width="85.75390625" style="45" customWidth="1"/>
    <col min="5" max="5" width="8.75390625" style="44" customWidth="1"/>
    <col min="6" max="8" width="12.75390625" style="44" customWidth="1"/>
    <col min="9" max="16384" width="9.00390625" style="44" customWidth="1"/>
  </cols>
  <sheetData>
    <row r="1" spans="1:8" ht="15" customHeight="1">
      <c r="A1" s="189"/>
      <c r="B1" s="189"/>
      <c r="C1" s="189"/>
      <c r="D1" s="190"/>
      <c r="E1" s="189"/>
      <c r="F1" s="189"/>
      <c r="G1" s="189"/>
      <c r="H1" s="191"/>
    </row>
    <row r="2" spans="1:8" ht="46.5" customHeight="1">
      <c r="A2" s="192" t="s">
        <v>227</v>
      </c>
      <c r="B2" s="192"/>
      <c r="C2" s="192"/>
      <c r="D2" s="192"/>
      <c r="E2" s="192"/>
      <c r="F2" s="192"/>
      <c r="G2" s="192"/>
      <c r="H2" s="192"/>
    </row>
    <row r="3" spans="1:8" ht="18" customHeight="1">
      <c r="A3" s="48" t="s">
        <v>228</v>
      </c>
      <c r="B3" s="48"/>
      <c r="C3" s="48"/>
      <c r="D3" s="48"/>
      <c r="H3" s="49" t="s">
        <v>1</v>
      </c>
    </row>
    <row r="4" spans="1:8" s="53" customFormat="1" ht="16.5" customHeight="1">
      <c r="A4" s="50" t="s">
        <v>2</v>
      </c>
      <c r="B4" s="51" t="s">
        <v>34</v>
      </c>
      <c r="C4" s="51" t="s">
        <v>35</v>
      </c>
      <c r="D4" s="51" t="s">
        <v>36</v>
      </c>
      <c r="E4" s="52" t="s">
        <v>6</v>
      </c>
      <c r="F4" s="51" t="s">
        <v>4</v>
      </c>
      <c r="G4" s="51" t="s">
        <v>5</v>
      </c>
      <c r="H4" s="51" t="s">
        <v>38</v>
      </c>
    </row>
    <row r="5" spans="1:8" s="54" customFormat="1" ht="34.5" customHeight="1">
      <c r="A5" s="50"/>
      <c r="B5" s="51"/>
      <c r="C5" s="51"/>
      <c r="D5" s="51"/>
      <c r="E5" s="52"/>
      <c r="F5" s="51"/>
      <c r="G5" s="51"/>
      <c r="H5" s="51"/>
    </row>
    <row r="6" spans="1:8" s="58" customFormat="1" ht="12.75" customHeight="1">
      <c r="A6" s="55">
        <v>1</v>
      </c>
      <c r="B6" s="56">
        <v>2</v>
      </c>
      <c r="C6" s="56">
        <v>3</v>
      </c>
      <c r="D6" s="56">
        <v>4</v>
      </c>
      <c r="E6" s="57">
        <v>5</v>
      </c>
      <c r="F6" s="56">
        <v>6</v>
      </c>
      <c r="G6" s="56">
        <v>7</v>
      </c>
      <c r="H6" s="56">
        <v>8</v>
      </c>
    </row>
    <row r="7" spans="1:8" ht="18" customHeight="1">
      <c r="A7" s="193">
        <v>750</v>
      </c>
      <c r="B7" s="193"/>
      <c r="C7" s="193"/>
      <c r="D7" s="153" t="s">
        <v>76</v>
      </c>
      <c r="E7" s="194">
        <f>(G7/F7)*100</f>
        <v>49.04087954110899</v>
      </c>
      <c r="F7" s="195">
        <v>52300</v>
      </c>
      <c r="G7" s="179">
        <f>SUM(G8)</f>
        <v>25648.38</v>
      </c>
      <c r="H7" s="196"/>
    </row>
    <row r="8" spans="1:8" ht="18" customHeight="1">
      <c r="A8" s="197"/>
      <c r="B8" s="197">
        <v>75023</v>
      </c>
      <c r="C8" s="197"/>
      <c r="D8" s="198" t="s">
        <v>79</v>
      </c>
      <c r="E8" s="199">
        <f>(G8/F8)*100</f>
        <v>49.04087954110899</v>
      </c>
      <c r="F8" s="200">
        <v>52300</v>
      </c>
      <c r="G8" s="201">
        <f>SUM(G9)</f>
        <v>25648.38</v>
      </c>
      <c r="H8" s="202"/>
    </row>
    <row r="9" spans="1:8" ht="34.5" customHeight="1">
      <c r="A9" s="197"/>
      <c r="B9" s="203"/>
      <c r="C9" s="204" t="s">
        <v>86</v>
      </c>
      <c r="D9" s="205" t="s">
        <v>87</v>
      </c>
      <c r="E9" s="206">
        <f>(G9/F9)*100</f>
        <v>49.04087954110899</v>
      </c>
      <c r="F9" s="207">
        <v>52300</v>
      </c>
      <c r="G9" s="181">
        <v>25648.38</v>
      </c>
      <c r="H9" s="208"/>
    </row>
    <row r="10" spans="1:8" ht="18" customHeight="1">
      <c r="A10" s="209" t="s">
        <v>21</v>
      </c>
      <c r="B10" s="209"/>
      <c r="C10" s="209"/>
      <c r="D10" s="210" t="s">
        <v>22</v>
      </c>
      <c r="E10" s="194">
        <f>(G10/F10)*100</f>
        <v>98.25128469014645</v>
      </c>
      <c r="F10" s="211">
        <f>SUM(F11)</f>
        <v>113879.6</v>
      </c>
      <c r="G10" s="211">
        <f>SUM(G11)</f>
        <v>111888.17000000001</v>
      </c>
      <c r="H10" s="212"/>
    </row>
    <row r="11" spans="1:8" ht="18" customHeight="1">
      <c r="A11" s="213"/>
      <c r="B11" s="214" t="s">
        <v>174</v>
      </c>
      <c r="C11" s="213"/>
      <c r="D11" s="215" t="s">
        <v>42</v>
      </c>
      <c r="E11" s="199">
        <f>(G11/F11)*100</f>
        <v>98.25128469014645</v>
      </c>
      <c r="F11" s="216">
        <f>SUM(F12,F13)</f>
        <v>113879.6</v>
      </c>
      <c r="G11" s="216">
        <f>SUM(G12,G13)</f>
        <v>111888.17000000001</v>
      </c>
      <c r="H11" s="217"/>
    </row>
    <row r="12" spans="1:8" ht="18" customHeight="1">
      <c r="A12" s="213"/>
      <c r="B12" s="213"/>
      <c r="C12" s="213" t="s">
        <v>175</v>
      </c>
      <c r="D12" s="205" t="s">
        <v>176</v>
      </c>
      <c r="E12" s="206">
        <f>(G12/F12)*100</f>
        <v>100</v>
      </c>
      <c r="F12" s="207">
        <v>113879.6</v>
      </c>
      <c r="G12" s="181">
        <v>113879.6</v>
      </c>
      <c r="H12" s="217"/>
    </row>
    <row r="13" spans="1:13" ht="34.5" customHeight="1">
      <c r="A13" s="213"/>
      <c r="B13" s="213"/>
      <c r="C13" s="213" t="s">
        <v>86</v>
      </c>
      <c r="D13" s="205" t="s">
        <v>87</v>
      </c>
      <c r="E13" s="199">
        <v>0</v>
      </c>
      <c r="F13" s="207">
        <v>0</v>
      </c>
      <c r="G13" s="181">
        <v>-1991.43</v>
      </c>
      <c r="H13" s="217"/>
      <c r="M13" s="85"/>
    </row>
    <row r="14" spans="1:8" ht="19.5" customHeight="1">
      <c r="A14" s="193" t="s">
        <v>26</v>
      </c>
      <c r="B14" s="218"/>
      <c r="C14" s="219"/>
      <c r="D14" s="138" t="s">
        <v>27</v>
      </c>
      <c r="E14" s="194">
        <f>(G14/F14)*100</f>
        <v>99.999601860777</v>
      </c>
      <c r="F14" s="211">
        <f>F15</f>
        <v>95444</v>
      </c>
      <c r="G14" s="211">
        <f>G15</f>
        <v>95443.62</v>
      </c>
      <c r="H14" s="212"/>
    </row>
    <row r="15" spans="1:8" ht="19.5" customHeight="1">
      <c r="A15" s="197"/>
      <c r="B15" s="220" t="s">
        <v>201</v>
      </c>
      <c r="C15" s="204"/>
      <c r="D15" s="215" t="s">
        <v>202</v>
      </c>
      <c r="E15" s="199">
        <f>(G15/F15)*100</f>
        <v>99.999601860777</v>
      </c>
      <c r="F15" s="216">
        <f>F16</f>
        <v>95444</v>
      </c>
      <c r="G15" s="216">
        <f>G16</f>
        <v>95443.62</v>
      </c>
      <c r="H15" s="217"/>
    </row>
    <row r="16" spans="1:8" ht="34.5" customHeight="1">
      <c r="A16" s="221"/>
      <c r="B16" s="222"/>
      <c r="C16" s="223" t="s">
        <v>86</v>
      </c>
      <c r="D16" s="224" t="s">
        <v>87</v>
      </c>
      <c r="E16" s="225">
        <f>(G16/F16)*100</f>
        <v>99.999601860777</v>
      </c>
      <c r="F16" s="226">
        <v>95444</v>
      </c>
      <c r="G16" s="227">
        <v>95443.62</v>
      </c>
      <c r="H16" s="228"/>
    </row>
    <row r="17" spans="1:8" ht="18" customHeight="1">
      <c r="A17" s="229" t="s">
        <v>205</v>
      </c>
      <c r="B17" s="229"/>
      <c r="C17" s="229"/>
      <c r="D17" s="229"/>
      <c r="E17" s="230">
        <f>(G17/F17)*100</f>
        <v>89.05166429939807</v>
      </c>
      <c r="F17" s="231">
        <f>SUM(F7,F10,F14)</f>
        <v>261623.6</v>
      </c>
      <c r="G17" s="231">
        <f>SUM(G7,G10,G14)</f>
        <v>232980.17</v>
      </c>
      <c r="H17" s="232"/>
    </row>
    <row r="18" spans="5:8" ht="18" customHeight="1">
      <c r="E18" s="121"/>
      <c r="F18" s="122"/>
      <c r="G18" s="123"/>
      <c r="H18" s="124"/>
    </row>
    <row r="19" spans="5:8" ht="18" customHeight="1">
      <c r="E19" s="121"/>
      <c r="F19" s="122"/>
      <c r="G19" s="123"/>
      <c r="H19" s="124"/>
    </row>
    <row r="20" spans="5:8" ht="18" customHeight="1">
      <c r="E20" s="121"/>
      <c r="F20" s="125"/>
      <c r="G20" s="123"/>
      <c r="H20" s="124"/>
    </row>
    <row r="21" spans="5:8" ht="18" customHeight="1">
      <c r="E21" s="121"/>
      <c r="F21" s="125"/>
      <c r="G21" s="123"/>
      <c r="H21" s="124"/>
    </row>
    <row r="22" spans="5:8" ht="18" customHeight="1">
      <c r="E22" s="121"/>
      <c r="F22" s="125"/>
      <c r="G22" s="123"/>
      <c r="H22" s="124"/>
    </row>
    <row r="23" spans="5:8" ht="18" customHeight="1">
      <c r="E23" s="121"/>
      <c r="F23" s="125"/>
      <c r="G23" s="123"/>
      <c r="H23" s="124"/>
    </row>
    <row r="24" spans="5:8" ht="18" customHeight="1">
      <c r="E24" s="121"/>
      <c r="F24" s="125"/>
      <c r="G24" s="123"/>
      <c r="H24" s="124"/>
    </row>
    <row r="25" spans="5:8" ht="18" customHeight="1">
      <c r="E25" s="121"/>
      <c r="F25" s="125"/>
      <c r="G25" s="123"/>
      <c r="H25" s="124"/>
    </row>
    <row r="26" spans="5:8" ht="18" customHeight="1">
      <c r="E26" s="121"/>
      <c r="F26" s="125"/>
      <c r="G26" s="123"/>
      <c r="H26" s="124"/>
    </row>
    <row r="27" spans="5:8" ht="18" customHeight="1">
      <c r="E27" s="121"/>
      <c r="F27" s="125"/>
      <c r="G27" s="123"/>
      <c r="H27" s="124"/>
    </row>
    <row r="28" spans="5:8" ht="18" customHeight="1">
      <c r="E28" s="121"/>
      <c r="F28" s="125"/>
      <c r="G28" s="123"/>
      <c r="H28" s="124"/>
    </row>
    <row r="29" spans="5:8" ht="18" customHeight="1">
      <c r="E29" s="121"/>
      <c r="F29" s="125"/>
      <c r="G29" s="123"/>
      <c r="H29" s="124"/>
    </row>
    <row r="30" spans="5:8" ht="18" customHeight="1">
      <c r="E30" s="121"/>
      <c r="F30" s="125"/>
      <c r="G30" s="123"/>
      <c r="H30" s="124"/>
    </row>
    <row r="31" spans="5:8" ht="18" customHeight="1">
      <c r="E31" s="121"/>
      <c r="F31" s="125"/>
      <c r="G31" s="123"/>
      <c r="H31" s="124"/>
    </row>
    <row r="32" spans="5:8" ht="18" customHeight="1">
      <c r="E32" s="121"/>
      <c r="F32" s="125"/>
      <c r="G32" s="123"/>
      <c r="H32" s="124"/>
    </row>
    <row r="33" spans="5:8" ht="18" customHeight="1">
      <c r="E33" s="121"/>
      <c r="F33" s="125"/>
      <c r="G33" s="123"/>
      <c r="H33" s="124"/>
    </row>
    <row r="34" spans="5:8" ht="18" customHeight="1">
      <c r="E34" s="121"/>
      <c r="F34" s="125"/>
      <c r="G34" s="123"/>
      <c r="H34" s="124"/>
    </row>
    <row r="35" spans="5:8" ht="18" customHeight="1">
      <c r="E35" s="121"/>
      <c r="F35" s="125"/>
      <c r="G35" s="123"/>
      <c r="H35" s="124"/>
    </row>
    <row r="36" spans="5:8" ht="18" customHeight="1">
      <c r="E36" s="121"/>
      <c r="F36" s="125"/>
      <c r="G36" s="123"/>
      <c r="H36" s="124"/>
    </row>
    <row r="37" spans="5:8" ht="18" customHeight="1">
      <c r="E37" s="121"/>
      <c r="F37" s="125"/>
      <c r="G37" s="123"/>
      <c r="H37" s="124"/>
    </row>
    <row r="38" spans="5:8" ht="18" customHeight="1">
      <c r="E38" s="121"/>
      <c r="F38" s="125"/>
      <c r="G38" s="123"/>
      <c r="H38" s="124"/>
    </row>
    <row r="39" spans="5:8" ht="18" customHeight="1">
      <c r="E39" s="121"/>
      <c r="F39" s="125"/>
      <c r="G39" s="123"/>
      <c r="H39" s="124"/>
    </row>
    <row r="40" spans="5:8" ht="18" customHeight="1">
      <c r="E40" s="121"/>
      <c r="F40" s="125"/>
      <c r="G40" s="123"/>
      <c r="H40" s="124"/>
    </row>
    <row r="41" spans="5:8" ht="18" customHeight="1">
      <c r="E41" s="121"/>
      <c r="F41" s="125"/>
      <c r="G41" s="123"/>
      <c r="H41" s="124"/>
    </row>
    <row r="42" spans="5:8" ht="18" customHeight="1">
      <c r="E42" s="121"/>
      <c r="F42" s="125"/>
      <c r="G42" s="123"/>
      <c r="H42" s="124"/>
    </row>
    <row r="43" spans="5:8" ht="18" customHeight="1">
      <c r="E43" s="121"/>
      <c r="F43" s="125"/>
      <c r="G43" s="123"/>
      <c r="H43" s="124"/>
    </row>
    <row r="44" spans="5:8" ht="18" customHeight="1">
      <c r="E44" s="121"/>
      <c r="F44" s="125"/>
      <c r="G44" s="123"/>
      <c r="H44" s="124"/>
    </row>
    <row r="45" spans="5:8" ht="18" customHeight="1">
      <c r="E45" s="121"/>
      <c r="F45" s="125"/>
      <c r="G45" s="123"/>
      <c r="H45" s="124"/>
    </row>
    <row r="46" spans="5:8" ht="18" customHeight="1">
      <c r="E46" s="121"/>
      <c r="F46" s="125"/>
      <c r="G46" s="123"/>
      <c r="H46" s="124"/>
    </row>
    <row r="47" spans="5:8" ht="18" customHeight="1">
      <c r="E47" s="126"/>
      <c r="F47" s="125"/>
      <c r="G47" s="123"/>
      <c r="H47" s="124"/>
    </row>
    <row r="48" spans="5:8" ht="18" customHeight="1">
      <c r="E48" s="126"/>
      <c r="F48" s="125"/>
      <c r="G48" s="123"/>
      <c r="H48" s="124"/>
    </row>
    <row r="49" spans="5:8" ht="18" customHeight="1">
      <c r="E49" s="126"/>
      <c r="F49" s="125"/>
      <c r="G49" s="123"/>
      <c r="H49" s="124"/>
    </row>
    <row r="50" spans="5:8" ht="18" customHeight="1">
      <c r="E50" s="126"/>
      <c r="F50" s="125"/>
      <c r="G50" s="123"/>
      <c r="H50" s="124"/>
    </row>
    <row r="51" spans="5:8" ht="18" customHeight="1">
      <c r="E51" s="126"/>
      <c r="F51" s="125"/>
      <c r="G51" s="123"/>
      <c r="H51" s="124"/>
    </row>
    <row r="52" spans="5:8" ht="18" customHeight="1">
      <c r="E52" s="126"/>
      <c r="F52" s="125"/>
      <c r="G52" s="123"/>
      <c r="H52" s="124"/>
    </row>
    <row r="53" spans="5:8" ht="18" customHeight="1">
      <c r="E53" s="126"/>
      <c r="F53" s="125"/>
      <c r="G53" s="123"/>
      <c r="H53" s="124"/>
    </row>
    <row r="54" spans="5:8" ht="18" customHeight="1">
      <c r="E54" s="126"/>
      <c r="F54" s="125"/>
      <c r="G54" s="123"/>
      <c r="H54" s="124"/>
    </row>
    <row r="55" spans="5:8" ht="18" customHeight="1">
      <c r="E55" s="126"/>
      <c r="F55" s="125"/>
      <c r="G55" s="123"/>
      <c r="H55" s="124"/>
    </row>
    <row r="56" spans="5:8" ht="18" customHeight="1">
      <c r="E56" s="126"/>
      <c r="F56" s="125"/>
      <c r="G56" s="123"/>
      <c r="H56" s="124"/>
    </row>
    <row r="57" spans="5:8" ht="18" customHeight="1">
      <c r="E57" s="126"/>
      <c r="F57" s="125"/>
      <c r="G57" s="123"/>
      <c r="H57" s="124"/>
    </row>
    <row r="58" spans="5:8" ht="18" customHeight="1">
      <c r="E58" s="126"/>
      <c r="F58" s="125"/>
      <c r="G58" s="123"/>
      <c r="H58" s="124"/>
    </row>
    <row r="59" spans="5:8" ht="18" customHeight="1">
      <c r="E59" s="126"/>
      <c r="F59" s="125"/>
      <c r="G59" s="123"/>
      <c r="H59" s="124"/>
    </row>
    <row r="60" spans="5:8" ht="18" customHeight="1">
      <c r="E60" s="126"/>
      <c r="F60" s="125"/>
      <c r="G60" s="123"/>
      <c r="H60" s="124"/>
    </row>
    <row r="61" spans="5:8" ht="18" customHeight="1">
      <c r="E61" s="126"/>
      <c r="F61" s="125"/>
      <c r="G61" s="123"/>
      <c r="H61" s="124"/>
    </row>
    <row r="62" spans="5:8" ht="18" customHeight="1">
      <c r="E62" s="126"/>
      <c r="F62" s="125"/>
      <c r="G62" s="123"/>
      <c r="H62" s="124"/>
    </row>
    <row r="63" spans="5:8" ht="18" customHeight="1">
      <c r="E63" s="126"/>
      <c r="F63" s="125"/>
      <c r="G63" s="123"/>
      <c r="H63" s="124"/>
    </row>
    <row r="64" spans="5:8" ht="18" customHeight="1">
      <c r="E64" s="126"/>
      <c r="F64" s="125"/>
      <c r="G64" s="123"/>
      <c r="H64" s="124"/>
    </row>
    <row r="65" spans="5:8" ht="18" customHeight="1">
      <c r="E65" s="126"/>
      <c r="F65" s="125"/>
      <c r="G65" s="123"/>
      <c r="H65" s="124"/>
    </row>
    <row r="66" spans="5:8" ht="18" customHeight="1">
      <c r="E66" s="126"/>
      <c r="F66" s="125"/>
      <c r="G66" s="123"/>
      <c r="H66" s="124"/>
    </row>
    <row r="67" spans="5:8" ht="18" customHeight="1">
      <c r="E67" s="126"/>
      <c r="F67" s="125"/>
      <c r="G67" s="123"/>
      <c r="H67" s="124"/>
    </row>
    <row r="68" spans="5:8" ht="18" customHeight="1">
      <c r="E68" s="126"/>
      <c r="F68" s="125"/>
      <c r="G68" s="123"/>
      <c r="H68" s="124"/>
    </row>
    <row r="69" spans="5:8" ht="18" customHeight="1">
      <c r="E69" s="126"/>
      <c r="F69" s="125"/>
      <c r="G69" s="123"/>
      <c r="H69" s="124"/>
    </row>
    <row r="70" spans="5:8" ht="18" customHeight="1">
      <c r="E70" s="126"/>
      <c r="F70" s="125"/>
      <c r="G70" s="123"/>
      <c r="H70" s="124"/>
    </row>
    <row r="71" spans="5:8" ht="18" customHeight="1">
      <c r="E71" s="126"/>
      <c r="F71" s="125"/>
      <c r="G71" s="123"/>
      <c r="H71" s="124"/>
    </row>
    <row r="72" spans="5:8" ht="18" customHeight="1">
      <c r="E72" s="126"/>
      <c r="F72" s="125"/>
      <c r="G72" s="123"/>
      <c r="H72" s="124"/>
    </row>
    <row r="73" spans="5:8" ht="18" customHeight="1">
      <c r="E73" s="126"/>
      <c r="F73" s="125"/>
      <c r="G73" s="123"/>
      <c r="H73" s="124"/>
    </row>
    <row r="74" spans="5:8" ht="18" customHeight="1">
      <c r="E74" s="126"/>
      <c r="F74" s="125"/>
      <c r="G74" s="123"/>
      <c r="H74" s="124"/>
    </row>
    <row r="75" spans="5:8" ht="18" customHeight="1">
      <c r="E75" s="126"/>
      <c r="F75" s="125"/>
      <c r="G75" s="123"/>
      <c r="H75" s="124"/>
    </row>
    <row r="76" spans="5:8" ht="18" customHeight="1">
      <c r="E76" s="126"/>
      <c r="F76" s="125"/>
      <c r="G76" s="123"/>
      <c r="H76" s="124"/>
    </row>
    <row r="77" spans="5:8" ht="18" customHeight="1">
      <c r="E77" s="126"/>
      <c r="F77" s="125"/>
      <c r="G77" s="123"/>
      <c r="H77" s="124"/>
    </row>
    <row r="78" spans="5:8" ht="18" customHeight="1">
      <c r="E78" s="126"/>
      <c r="F78" s="125"/>
      <c r="G78" s="123"/>
      <c r="H78" s="124"/>
    </row>
    <row r="79" spans="5:8" ht="18" customHeight="1">
      <c r="E79" s="126"/>
      <c r="F79" s="125"/>
      <c r="G79" s="123"/>
      <c r="H79" s="124"/>
    </row>
    <row r="80" spans="5:8" ht="18" customHeight="1">
      <c r="E80" s="126"/>
      <c r="F80" s="125"/>
      <c r="G80" s="123"/>
      <c r="H80" s="124"/>
    </row>
    <row r="81" spans="5:8" ht="18" customHeight="1">
      <c r="E81" s="126"/>
      <c r="F81" s="125"/>
      <c r="G81" s="123"/>
      <c r="H81" s="124"/>
    </row>
    <row r="82" spans="5:8" ht="18" customHeight="1">
      <c r="E82" s="126"/>
      <c r="F82" s="125"/>
      <c r="G82" s="123"/>
      <c r="H82" s="124"/>
    </row>
    <row r="83" spans="5:8" ht="18" customHeight="1">
      <c r="E83" s="126"/>
      <c r="F83" s="125"/>
      <c r="G83" s="123"/>
      <c r="H83" s="124"/>
    </row>
    <row r="84" spans="5:8" ht="18" customHeight="1">
      <c r="E84" s="126"/>
      <c r="F84" s="125"/>
      <c r="G84" s="123"/>
      <c r="H84" s="124"/>
    </row>
    <row r="85" spans="5:8" ht="18" customHeight="1">
      <c r="E85" s="126"/>
      <c r="F85" s="125"/>
      <c r="G85" s="123"/>
      <c r="H85" s="124"/>
    </row>
    <row r="86" spans="5:8" ht="18" customHeight="1">
      <c r="E86" s="126"/>
      <c r="F86" s="125"/>
      <c r="G86" s="123"/>
      <c r="H86" s="124"/>
    </row>
    <row r="87" spans="5:8" ht="18" customHeight="1">
      <c r="E87" s="126"/>
      <c r="F87" s="125"/>
      <c r="G87" s="123"/>
      <c r="H87" s="124"/>
    </row>
    <row r="88" spans="5:8" ht="18" customHeight="1">
      <c r="E88" s="126"/>
      <c r="F88" s="125"/>
      <c r="G88" s="123"/>
      <c r="H88" s="124"/>
    </row>
    <row r="89" spans="5:8" ht="18" customHeight="1">
      <c r="E89" s="126"/>
      <c r="F89" s="125"/>
      <c r="G89" s="123"/>
      <c r="H89" s="124"/>
    </row>
    <row r="90" spans="5:8" ht="18" customHeight="1">
      <c r="E90" s="126"/>
      <c r="F90" s="125"/>
      <c r="G90" s="123"/>
      <c r="H90" s="124"/>
    </row>
    <row r="91" spans="5:8" ht="18" customHeight="1">
      <c r="E91" s="126"/>
      <c r="F91" s="125"/>
      <c r="G91" s="123"/>
      <c r="H91" s="124"/>
    </row>
    <row r="92" spans="5:8" ht="18" customHeight="1">
      <c r="E92" s="126"/>
      <c r="F92" s="125"/>
      <c r="G92" s="123"/>
      <c r="H92" s="124"/>
    </row>
    <row r="93" spans="5:8" ht="18" customHeight="1">
      <c r="E93" s="126"/>
      <c r="F93" s="125"/>
      <c r="G93" s="123"/>
      <c r="H93" s="124"/>
    </row>
    <row r="94" spans="5:8" ht="18" customHeight="1">
      <c r="E94" s="126"/>
      <c r="F94" s="125"/>
      <c r="G94" s="123"/>
      <c r="H94" s="124"/>
    </row>
    <row r="95" spans="5:8" ht="18" customHeight="1">
      <c r="E95" s="126"/>
      <c r="F95" s="125"/>
      <c r="G95" s="123"/>
      <c r="H95" s="124"/>
    </row>
    <row r="96" spans="5:8" ht="18" customHeight="1">
      <c r="E96" s="126"/>
      <c r="F96" s="125"/>
      <c r="G96" s="123"/>
      <c r="H96" s="124"/>
    </row>
    <row r="97" spans="5:8" ht="18" customHeight="1">
      <c r="E97" s="126"/>
      <c r="F97" s="125"/>
      <c r="G97" s="123"/>
      <c r="H97" s="124"/>
    </row>
    <row r="98" spans="5:8" ht="18" customHeight="1">
      <c r="E98" s="126"/>
      <c r="F98" s="125"/>
      <c r="G98" s="123"/>
      <c r="H98" s="124"/>
    </row>
    <row r="99" spans="5:8" ht="18" customHeight="1">
      <c r="E99" s="126"/>
      <c r="F99" s="125"/>
      <c r="G99" s="123"/>
      <c r="H99" s="124"/>
    </row>
    <row r="100" spans="5:8" ht="18" customHeight="1">
      <c r="E100" s="126"/>
      <c r="F100" s="125"/>
      <c r="G100" s="123"/>
      <c r="H100" s="124"/>
    </row>
    <row r="101" spans="5:8" ht="18" customHeight="1">
      <c r="E101" s="126"/>
      <c r="F101" s="125"/>
      <c r="G101" s="123"/>
      <c r="H101" s="124"/>
    </row>
    <row r="102" spans="5:8" ht="18" customHeight="1">
      <c r="E102" s="126"/>
      <c r="F102" s="125"/>
      <c r="G102" s="123"/>
      <c r="H102" s="124"/>
    </row>
    <row r="103" spans="5:8" ht="18" customHeight="1">
      <c r="E103" s="126"/>
      <c r="F103" s="125"/>
      <c r="G103" s="123"/>
      <c r="H103" s="124"/>
    </row>
    <row r="104" spans="5:8" ht="18" customHeight="1">
      <c r="E104" s="126"/>
      <c r="F104" s="125"/>
      <c r="G104" s="123"/>
      <c r="H104" s="124"/>
    </row>
    <row r="105" spans="5:8" ht="18" customHeight="1">
      <c r="E105" s="126"/>
      <c r="F105" s="125"/>
      <c r="G105" s="123"/>
      <c r="H105" s="124"/>
    </row>
    <row r="106" spans="5:8" ht="18" customHeight="1">
      <c r="E106" s="126"/>
      <c r="F106" s="125"/>
      <c r="G106" s="123"/>
      <c r="H106" s="124"/>
    </row>
    <row r="107" spans="5:8" ht="18" customHeight="1">
      <c r="E107" s="126"/>
      <c r="F107" s="125"/>
      <c r="G107" s="123"/>
      <c r="H107" s="124"/>
    </row>
    <row r="108" spans="5:8" ht="18" customHeight="1">
      <c r="E108" s="126"/>
      <c r="F108" s="125"/>
      <c r="G108" s="123"/>
      <c r="H108" s="124"/>
    </row>
    <row r="109" spans="5:8" ht="18" customHeight="1">
      <c r="E109" s="126"/>
      <c r="F109" s="125"/>
      <c r="G109" s="123"/>
      <c r="H109" s="124"/>
    </row>
    <row r="110" spans="5:8" ht="18" customHeight="1">
      <c r="E110" s="126"/>
      <c r="F110" s="125"/>
      <c r="G110" s="123"/>
      <c r="H110" s="124"/>
    </row>
    <row r="111" spans="5:8" ht="18" customHeight="1">
      <c r="E111" s="126"/>
      <c r="F111" s="125"/>
      <c r="G111" s="123"/>
      <c r="H111" s="124"/>
    </row>
    <row r="112" spans="5:8" ht="18" customHeight="1">
      <c r="E112" s="126"/>
      <c r="F112" s="125"/>
      <c r="G112" s="123"/>
      <c r="H112" s="124"/>
    </row>
    <row r="113" spans="5:8" ht="18" customHeight="1">
      <c r="E113" s="126"/>
      <c r="F113" s="125"/>
      <c r="G113" s="123"/>
      <c r="H113" s="124"/>
    </row>
    <row r="114" spans="5:8" ht="18" customHeight="1">
      <c r="E114" s="126"/>
      <c r="F114" s="125"/>
      <c r="G114" s="123"/>
      <c r="H114" s="124"/>
    </row>
    <row r="115" spans="5:8" ht="18" customHeight="1">
      <c r="E115" s="126"/>
      <c r="F115" s="125"/>
      <c r="G115" s="123"/>
      <c r="H115" s="124"/>
    </row>
    <row r="116" spans="5:8" ht="18" customHeight="1">
      <c r="E116" s="126"/>
      <c r="F116" s="125"/>
      <c r="G116" s="123"/>
      <c r="H116" s="124"/>
    </row>
    <row r="117" spans="5:8" ht="18" customHeight="1">
      <c r="E117" s="126"/>
      <c r="F117" s="125"/>
      <c r="G117" s="123"/>
      <c r="H117" s="124"/>
    </row>
    <row r="118" spans="5:8" ht="18" customHeight="1">
      <c r="E118" s="126"/>
      <c r="F118" s="125"/>
      <c r="G118" s="123"/>
      <c r="H118" s="124"/>
    </row>
    <row r="119" spans="5:8" ht="18" customHeight="1">
      <c r="E119" s="126"/>
      <c r="F119" s="125"/>
      <c r="G119" s="123"/>
      <c r="H119" s="124"/>
    </row>
    <row r="120" spans="5:8" ht="18" customHeight="1">
      <c r="E120" s="126"/>
      <c r="F120" s="125"/>
      <c r="G120" s="123"/>
      <c r="H120" s="124"/>
    </row>
    <row r="121" spans="5:8" ht="18" customHeight="1">
      <c r="E121" s="126"/>
      <c r="F121" s="125"/>
      <c r="G121" s="123"/>
      <c r="H121" s="124"/>
    </row>
    <row r="122" spans="5:8" ht="18" customHeight="1">
      <c r="E122" s="126"/>
      <c r="F122" s="125"/>
      <c r="G122" s="123"/>
      <c r="H122" s="124"/>
    </row>
    <row r="123" spans="5:8" ht="18" customHeight="1">
      <c r="E123" s="126"/>
      <c r="F123" s="125"/>
      <c r="G123" s="123"/>
      <c r="H123" s="124"/>
    </row>
    <row r="124" spans="5:8" ht="18" customHeight="1">
      <c r="E124" s="126"/>
      <c r="F124" s="125"/>
      <c r="G124" s="123"/>
      <c r="H124" s="124"/>
    </row>
    <row r="125" spans="5:8" ht="18" customHeight="1">
      <c r="E125" s="126"/>
      <c r="F125" s="125"/>
      <c r="G125" s="123"/>
      <c r="H125" s="124"/>
    </row>
    <row r="126" spans="5:8" ht="18" customHeight="1">
      <c r="E126" s="126"/>
      <c r="F126" s="125"/>
      <c r="G126" s="123"/>
      <c r="H126" s="124"/>
    </row>
    <row r="127" spans="5:8" ht="18" customHeight="1">
      <c r="E127" s="126"/>
      <c r="F127" s="125"/>
      <c r="G127" s="123"/>
      <c r="H127" s="124"/>
    </row>
    <row r="128" spans="5:8" ht="18" customHeight="1">
      <c r="E128" s="126"/>
      <c r="F128" s="125"/>
      <c r="G128" s="123"/>
      <c r="H128" s="124"/>
    </row>
    <row r="129" spans="5:8" ht="18" customHeight="1">
      <c r="E129" s="126"/>
      <c r="F129" s="125"/>
      <c r="G129" s="123"/>
      <c r="H129" s="124"/>
    </row>
    <row r="130" spans="5:8" ht="18" customHeight="1">
      <c r="E130" s="126"/>
      <c r="F130" s="125"/>
      <c r="G130" s="123"/>
      <c r="H130" s="124"/>
    </row>
    <row r="131" spans="5:8" ht="18" customHeight="1">
      <c r="E131" s="126"/>
      <c r="F131" s="125"/>
      <c r="G131" s="123"/>
      <c r="H131" s="124"/>
    </row>
    <row r="132" spans="5:8" ht="18" customHeight="1">
      <c r="E132" s="126"/>
      <c r="F132" s="125"/>
      <c r="G132" s="123"/>
      <c r="H132" s="124"/>
    </row>
    <row r="133" spans="5:8" ht="18" customHeight="1">
      <c r="E133" s="126"/>
      <c r="F133" s="125"/>
      <c r="G133" s="123"/>
      <c r="H133" s="124"/>
    </row>
    <row r="134" spans="5:8" ht="18" customHeight="1">
      <c r="E134" s="126"/>
      <c r="F134" s="125"/>
      <c r="G134" s="123"/>
      <c r="H134" s="124"/>
    </row>
    <row r="135" spans="5:8" ht="18" customHeight="1">
      <c r="E135" s="126"/>
      <c r="F135" s="125"/>
      <c r="G135" s="123"/>
      <c r="H135" s="124"/>
    </row>
    <row r="136" spans="5:8" ht="18" customHeight="1">
      <c r="E136" s="126"/>
      <c r="F136" s="125"/>
      <c r="G136" s="123"/>
      <c r="H136" s="124"/>
    </row>
    <row r="137" spans="5:8" ht="18" customHeight="1">
      <c r="E137" s="126"/>
      <c r="F137" s="125"/>
      <c r="G137" s="123"/>
      <c r="H137" s="124"/>
    </row>
    <row r="138" spans="5:8" ht="18" customHeight="1">
      <c r="E138" s="126"/>
      <c r="F138" s="125"/>
      <c r="G138" s="123"/>
      <c r="H138" s="124"/>
    </row>
    <row r="139" spans="5:8" ht="18" customHeight="1">
      <c r="E139" s="126"/>
      <c r="F139" s="125"/>
      <c r="G139" s="123"/>
      <c r="H139" s="124"/>
    </row>
    <row r="140" spans="5:8" ht="18" customHeight="1">
      <c r="E140" s="126"/>
      <c r="F140" s="125"/>
      <c r="G140" s="123"/>
      <c r="H140" s="124"/>
    </row>
    <row r="141" spans="5:8" ht="18" customHeight="1">
      <c r="E141" s="126"/>
      <c r="F141" s="125"/>
      <c r="G141" s="123"/>
      <c r="H141" s="124"/>
    </row>
    <row r="142" spans="5:8" ht="18" customHeight="1">
      <c r="E142" s="126"/>
      <c r="F142" s="125"/>
      <c r="G142" s="123"/>
      <c r="H142" s="124"/>
    </row>
    <row r="143" spans="5:8" ht="18" customHeight="1">
      <c r="E143" s="126"/>
      <c r="F143" s="125"/>
      <c r="G143" s="123"/>
      <c r="H143" s="124"/>
    </row>
    <row r="144" spans="5:8" ht="18" customHeight="1">
      <c r="E144" s="126"/>
      <c r="F144" s="125"/>
      <c r="G144" s="123"/>
      <c r="H144" s="124"/>
    </row>
    <row r="145" spans="5:8" ht="18" customHeight="1">
      <c r="E145" s="126"/>
      <c r="F145" s="125"/>
      <c r="G145" s="123"/>
      <c r="H145" s="124"/>
    </row>
  </sheetData>
  <mergeCells count="11">
    <mergeCell ref="A2:H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A17:D17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82"/>
  <headerFooter alignWithMargins="0">
    <oddHeader>&amp;R&amp;"Times New Roman,Normalny"&amp;12Zał Nr 5 do Sprawozdania Burmistrza z wykonania budżetu za 2009 roku</oddHeader>
    <oddFooter>&amp;C&amp;"Times New Roman,Normalny"&amp;12Strona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showGridLines="0" defaultGridColor="0" view="pageBreakPreview" zoomScale="80" zoomScaleSheetLayoutView="80" colorId="15" workbookViewId="0" topLeftCell="A19">
      <selection activeCell="E36" sqref="E36"/>
    </sheetView>
  </sheetViews>
  <sheetFormatPr defaultColWidth="9.00390625" defaultRowHeight="18" customHeight="1"/>
  <cols>
    <col min="1" max="1" width="8.75390625" style="43" customWidth="1"/>
    <col min="2" max="2" width="10.875" style="44" customWidth="1"/>
    <col min="3" max="3" width="8.75390625" style="44" customWidth="1"/>
    <col min="4" max="4" width="98.375" style="45" customWidth="1"/>
    <col min="5" max="5" width="8.75390625" style="44" customWidth="1"/>
    <col min="6" max="6" width="17.125" style="44" customWidth="1"/>
    <col min="7" max="7" width="15.375" style="44" customWidth="1"/>
    <col min="8" max="8" width="12.75390625" style="44" customWidth="1"/>
    <col min="9" max="16384" width="9.00390625" style="44" customWidth="1"/>
  </cols>
  <sheetData>
    <row r="1" spans="1:8" ht="26.25" customHeight="1">
      <c r="A1"/>
      <c r="B1" s="46"/>
      <c r="C1" s="46"/>
      <c r="D1" s="46"/>
      <c r="E1" s="46"/>
      <c r="F1" s="46"/>
      <c r="G1" s="46"/>
      <c r="H1" s="46"/>
    </row>
    <row r="2" spans="1:8" ht="26.25" customHeight="1">
      <c r="A2" s="233" t="s">
        <v>229</v>
      </c>
      <c r="B2" s="233"/>
      <c r="C2" s="233"/>
      <c r="D2" s="233"/>
      <c r="E2" s="233"/>
      <c r="F2" s="233"/>
      <c r="G2" s="233"/>
      <c r="H2" s="233"/>
    </row>
    <row r="3" spans="1:8" ht="26.25" customHeight="1">
      <c r="A3" s="234"/>
      <c r="B3" s="235"/>
      <c r="C3" s="235"/>
      <c r="D3" s="236" t="s">
        <v>230</v>
      </c>
      <c r="E3" s="237"/>
      <c r="F3" s="237"/>
      <c r="G3" s="237"/>
      <c r="H3" s="238" t="s">
        <v>1</v>
      </c>
    </row>
    <row r="4" spans="1:8" s="53" customFormat="1" ht="26.25" customHeight="1">
      <c r="A4" s="239" t="s">
        <v>2</v>
      </c>
      <c r="B4" s="240" t="s">
        <v>34</v>
      </c>
      <c r="C4" s="240" t="s">
        <v>35</v>
      </c>
      <c r="D4" s="240" t="s">
        <v>36</v>
      </c>
      <c r="E4" s="241" t="s">
        <v>6</v>
      </c>
      <c r="F4" s="240" t="s">
        <v>4</v>
      </c>
      <c r="G4" s="240" t="s">
        <v>5</v>
      </c>
      <c r="H4" s="240" t="s">
        <v>38</v>
      </c>
    </row>
    <row r="5" spans="1:8" s="54" customFormat="1" ht="26.25" customHeight="1">
      <c r="A5" s="239"/>
      <c r="B5" s="240"/>
      <c r="C5" s="240"/>
      <c r="D5" s="240"/>
      <c r="E5" s="241"/>
      <c r="F5" s="240"/>
      <c r="G5" s="240"/>
      <c r="H5" s="240"/>
    </row>
    <row r="6" spans="1:8" s="58" customFormat="1" ht="26.25" customHeight="1">
      <c r="A6" s="242">
        <v>1</v>
      </c>
      <c r="B6" s="243">
        <v>2</v>
      </c>
      <c r="C6" s="243">
        <v>3</v>
      </c>
      <c r="D6" s="243">
        <v>4</v>
      </c>
      <c r="E6" s="244">
        <v>5</v>
      </c>
      <c r="F6" s="243">
        <v>6</v>
      </c>
      <c r="G6" s="243">
        <v>7</v>
      </c>
      <c r="H6" s="243">
        <v>8</v>
      </c>
    </row>
    <row r="7" spans="1:8" ht="26.25" customHeight="1">
      <c r="A7" s="245" t="s">
        <v>17</v>
      </c>
      <c r="B7" s="245">
        <v>80101</v>
      </c>
      <c r="C7" s="245"/>
      <c r="D7" s="246" t="s">
        <v>147</v>
      </c>
      <c r="E7" s="247">
        <f>(G7/F7)*100</f>
        <v>142.30902948835245</v>
      </c>
      <c r="F7" s="248">
        <f>SUM(F8,F9)</f>
        <v>14209</v>
      </c>
      <c r="G7" s="249">
        <f>SUM(G8,G9)</f>
        <v>20220.69</v>
      </c>
      <c r="H7" s="249"/>
    </row>
    <row r="8" spans="1:8" ht="33" customHeight="1">
      <c r="A8" s="250"/>
      <c r="B8" s="251"/>
      <c r="C8" s="251" t="s">
        <v>43</v>
      </c>
      <c r="D8" s="252" t="s">
        <v>231</v>
      </c>
      <c r="E8" s="253">
        <f>(G8/F8)*100</f>
        <v>156.94064394909898</v>
      </c>
      <c r="F8" s="254">
        <v>11709</v>
      </c>
      <c r="G8" s="255">
        <v>18376.18</v>
      </c>
      <c r="H8" s="255"/>
    </row>
    <row r="9" spans="1:8" ht="26.25" customHeight="1">
      <c r="A9" s="250"/>
      <c r="B9" s="251"/>
      <c r="C9" s="251" t="s">
        <v>47</v>
      </c>
      <c r="D9" s="252" t="s">
        <v>48</v>
      </c>
      <c r="E9" s="253">
        <f>(G9/F9)*100</f>
        <v>73.7804</v>
      </c>
      <c r="F9" s="254">
        <v>2500</v>
      </c>
      <c r="G9" s="255">
        <v>1844.51</v>
      </c>
      <c r="H9" s="255"/>
    </row>
    <row r="10" spans="1:8" ht="26.25" customHeight="1">
      <c r="A10" s="245"/>
      <c r="B10" s="245">
        <v>80148</v>
      </c>
      <c r="C10" s="245"/>
      <c r="D10" s="246" t="s">
        <v>156</v>
      </c>
      <c r="E10" s="247">
        <f>(G10/F10)*100</f>
        <v>75.5785242606948</v>
      </c>
      <c r="F10" s="248">
        <f>SUM(F11)</f>
        <v>139320</v>
      </c>
      <c r="G10" s="249">
        <f>SUM(G11)</f>
        <v>105296</v>
      </c>
      <c r="H10" s="249"/>
    </row>
    <row r="11" spans="1:8" ht="26.25" customHeight="1">
      <c r="A11" s="256"/>
      <c r="B11" s="257" t="s">
        <v>85</v>
      </c>
      <c r="C11" s="256" t="s">
        <v>81</v>
      </c>
      <c r="D11" s="258" t="s">
        <v>82</v>
      </c>
      <c r="E11" s="259">
        <f>(G11/F11)*100</f>
        <v>75.5785242606948</v>
      </c>
      <c r="F11" s="260">
        <v>139320</v>
      </c>
      <c r="G11" s="261">
        <v>105296</v>
      </c>
      <c r="H11" s="262"/>
    </row>
    <row r="12" spans="1:8" ht="26.25" customHeight="1">
      <c r="A12" s="263" t="s">
        <v>205</v>
      </c>
      <c r="B12" s="263"/>
      <c r="C12" s="263"/>
      <c r="D12" s="263"/>
      <c r="E12" s="264">
        <f>(G12/F12)*100</f>
        <v>81.75438516501768</v>
      </c>
      <c r="F12" s="265">
        <f>SUM(F7,F10)</f>
        <v>153529</v>
      </c>
      <c r="G12" s="265">
        <f>SUM(G7,G10)</f>
        <v>125516.69</v>
      </c>
      <c r="H12" s="265">
        <f>SUM(H7,H10)</f>
        <v>0</v>
      </c>
    </row>
    <row r="13" spans="1:8" ht="26.25" customHeight="1">
      <c r="A13" s="266"/>
      <c r="B13" s="237"/>
      <c r="C13" s="237"/>
      <c r="D13" s="267"/>
      <c r="E13" s="268"/>
      <c r="F13" s="269"/>
      <c r="G13" s="270"/>
      <c r="H13" s="237"/>
    </row>
    <row r="14" spans="1:8" ht="26.25" customHeight="1">
      <c r="A14" s="234"/>
      <c r="B14" s="234"/>
      <c r="C14" s="234"/>
      <c r="D14" s="236" t="s">
        <v>232</v>
      </c>
      <c r="E14" s="235"/>
      <c r="F14" s="235"/>
      <c r="G14" s="235"/>
      <c r="H14" s="271" t="s">
        <v>1</v>
      </c>
    </row>
    <row r="15" spans="1:8" ht="26.25" customHeight="1">
      <c r="A15" s="50" t="s">
        <v>2</v>
      </c>
      <c r="B15" s="51" t="s">
        <v>34</v>
      </c>
      <c r="C15" s="51" t="s">
        <v>35</v>
      </c>
      <c r="D15" s="51" t="s">
        <v>36</v>
      </c>
      <c r="E15" s="52" t="s">
        <v>6</v>
      </c>
      <c r="F15" s="51" t="s">
        <v>37</v>
      </c>
      <c r="G15" s="51" t="s">
        <v>5</v>
      </c>
      <c r="H15" s="51" t="s">
        <v>38</v>
      </c>
    </row>
    <row r="16" spans="1:8" ht="26.25" customHeight="1">
      <c r="A16" s="50"/>
      <c r="B16" s="51"/>
      <c r="C16" s="51"/>
      <c r="D16" s="51"/>
      <c r="E16" s="52"/>
      <c r="F16" s="51"/>
      <c r="G16" s="51"/>
      <c r="H16" s="51"/>
    </row>
    <row r="17" spans="1:8" ht="26.25" customHeight="1">
      <c r="A17" s="272">
        <v>1</v>
      </c>
      <c r="B17" s="177">
        <v>2</v>
      </c>
      <c r="C17" s="177">
        <v>3</v>
      </c>
      <c r="D17" s="177">
        <v>4</v>
      </c>
      <c r="E17" s="178">
        <v>5</v>
      </c>
      <c r="F17" s="177">
        <v>6</v>
      </c>
      <c r="G17" s="177">
        <v>7</v>
      </c>
      <c r="H17" s="177">
        <v>8</v>
      </c>
    </row>
    <row r="18" spans="1:8" ht="26.25" customHeight="1">
      <c r="A18" s="245" t="s">
        <v>17</v>
      </c>
      <c r="B18" s="245">
        <v>80101</v>
      </c>
      <c r="C18" s="245"/>
      <c r="D18" s="246" t="s">
        <v>147</v>
      </c>
      <c r="E18" s="247">
        <f>(G18/F18)*100</f>
        <v>145.69054794520548</v>
      </c>
      <c r="F18" s="248">
        <f>SUM(F19,F20)</f>
        <v>7300</v>
      </c>
      <c r="G18" s="249">
        <f>SUM(G19,G20)</f>
        <v>10635.41</v>
      </c>
      <c r="H18" s="273"/>
    </row>
    <row r="19" spans="1:8" ht="42" customHeight="1">
      <c r="A19" s="250"/>
      <c r="B19" s="251"/>
      <c r="C19" s="251" t="s">
        <v>43</v>
      </c>
      <c r="D19" s="252" t="s">
        <v>231</v>
      </c>
      <c r="E19" s="253">
        <f>(G19/F19)*100</f>
        <v>143.25</v>
      </c>
      <c r="F19" s="254">
        <v>7000</v>
      </c>
      <c r="G19" s="255">
        <v>10027.5</v>
      </c>
      <c r="H19" s="274"/>
    </row>
    <row r="20" spans="1:8" ht="26.25" customHeight="1">
      <c r="A20" s="275"/>
      <c r="B20" s="256"/>
      <c r="C20" s="256" t="s">
        <v>47</v>
      </c>
      <c r="D20" s="258" t="s">
        <v>48</v>
      </c>
      <c r="E20" s="259">
        <f>(G20/F20)*100</f>
        <v>202.63666666666666</v>
      </c>
      <c r="F20" s="260">
        <v>300</v>
      </c>
      <c r="G20" s="261">
        <v>607.91</v>
      </c>
      <c r="H20" s="276"/>
    </row>
    <row r="21" spans="1:8" ht="26.25" customHeight="1">
      <c r="A21" s="263" t="s">
        <v>205</v>
      </c>
      <c r="B21" s="263"/>
      <c r="C21" s="263"/>
      <c r="D21" s="263"/>
      <c r="E21" s="264">
        <f>(G21/F21)*100</f>
        <v>145.69054794520548</v>
      </c>
      <c r="F21" s="265">
        <f>SUM(F19:F20)</f>
        <v>7300</v>
      </c>
      <c r="G21" s="265">
        <f>SUM(G19:G20)</f>
        <v>10635.41</v>
      </c>
      <c r="H21" s="265">
        <f>SUM(H19:H20)</f>
        <v>0</v>
      </c>
    </row>
    <row r="22" spans="1:8" ht="26.25" customHeight="1">
      <c r="A22" s="266"/>
      <c r="B22" s="237"/>
      <c r="C22" s="237"/>
      <c r="D22" s="267"/>
      <c r="E22" s="268"/>
      <c r="F22" s="269"/>
      <c r="G22" s="270"/>
      <c r="H22" s="237"/>
    </row>
    <row r="23" spans="1:8" ht="26.25" customHeight="1">
      <c r="A23"/>
      <c r="B23"/>
      <c r="C23"/>
      <c r="D23" s="236" t="s">
        <v>233</v>
      </c>
      <c r="E23" s="236"/>
      <c r="F23" s="236"/>
      <c r="G23" s="236"/>
      <c r="H23" s="271" t="s">
        <v>1</v>
      </c>
    </row>
    <row r="24" spans="1:8" ht="26.25" customHeight="1">
      <c r="A24" s="50" t="s">
        <v>2</v>
      </c>
      <c r="B24" s="51" t="s">
        <v>34</v>
      </c>
      <c r="C24" s="51" t="s">
        <v>35</v>
      </c>
      <c r="D24" s="51" t="s">
        <v>36</v>
      </c>
      <c r="E24" s="52" t="s">
        <v>6</v>
      </c>
      <c r="F24" s="51" t="s">
        <v>37</v>
      </c>
      <c r="G24" s="51" t="s">
        <v>5</v>
      </c>
      <c r="H24" s="51" t="s">
        <v>38</v>
      </c>
    </row>
    <row r="25" spans="1:8" ht="26.25" customHeight="1">
      <c r="A25" s="50"/>
      <c r="B25" s="51"/>
      <c r="C25" s="51"/>
      <c r="D25" s="51"/>
      <c r="E25" s="52"/>
      <c r="F25" s="51"/>
      <c r="G25" s="51"/>
      <c r="H25" s="51"/>
    </row>
    <row r="26" spans="1:8" ht="26.25" customHeight="1">
      <c r="A26" s="272">
        <v>1</v>
      </c>
      <c r="B26" s="177">
        <v>2</v>
      </c>
      <c r="C26" s="177">
        <v>3</v>
      </c>
      <c r="D26" s="177">
        <v>4</v>
      </c>
      <c r="E26" s="178">
        <v>5</v>
      </c>
      <c r="F26" s="177">
        <v>6</v>
      </c>
      <c r="G26" s="177">
        <v>7</v>
      </c>
      <c r="H26" s="177">
        <v>8</v>
      </c>
    </row>
    <row r="27" spans="1:8" ht="26.25" customHeight="1">
      <c r="A27" s="245" t="s">
        <v>17</v>
      </c>
      <c r="B27" s="245">
        <v>80101</v>
      </c>
      <c r="C27" s="245"/>
      <c r="D27" s="246" t="s">
        <v>147</v>
      </c>
      <c r="E27" s="247">
        <f>(G27/F27)*100</f>
        <v>125.05536398467434</v>
      </c>
      <c r="F27" s="248">
        <f>SUM(F28:F30)</f>
        <v>5220</v>
      </c>
      <c r="G27" s="248">
        <f>SUM(G28:G30)</f>
        <v>6527.89</v>
      </c>
      <c r="H27" s="273"/>
    </row>
    <row r="28" spans="1:8" ht="36.75" customHeight="1">
      <c r="A28" s="250"/>
      <c r="B28" s="251"/>
      <c r="C28" s="251" t="s">
        <v>43</v>
      </c>
      <c r="D28" s="252" t="s">
        <v>231</v>
      </c>
      <c r="E28" s="253">
        <f>(G28/F28)*100</f>
        <v>130.04</v>
      </c>
      <c r="F28" s="254">
        <v>5000</v>
      </c>
      <c r="G28" s="255">
        <v>6502</v>
      </c>
      <c r="H28" s="274"/>
    </row>
    <row r="29" spans="1:8" ht="26.25" customHeight="1">
      <c r="A29" s="250"/>
      <c r="B29" s="251"/>
      <c r="C29" s="277" t="s">
        <v>234</v>
      </c>
      <c r="D29" s="278" t="s">
        <v>173</v>
      </c>
      <c r="E29" s="253">
        <f>(G29/F29)*100</f>
        <v>0</v>
      </c>
      <c r="F29" s="254">
        <v>20</v>
      </c>
      <c r="G29" s="255">
        <v>0</v>
      </c>
      <c r="H29" s="274"/>
    </row>
    <row r="30" spans="1:8" ht="26.25" customHeight="1">
      <c r="A30" s="250"/>
      <c r="B30" s="251"/>
      <c r="C30" s="251" t="s">
        <v>47</v>
      </c>
      <c r="D30" s="252" t="s">
        <v>48</v>
      </c>
      <c r="E30" s="253">
        <f>(G30/F30)*100</f>
        <v>12.945</v>
      </c>
      <c r="F30" s="254">
        <v>200</v>
      </c>
      <c r="G30" s="255">
        <v>25.89</v>
      </c>
      <c r="H30" s="274"/>
    </row>
    <row r="31" spans="1:8" ht="26.25" customHeight="1">
      <c r="A31" s="279"/>
      <c r="B31" s="279" t="s">
        <v>235</v>
      </c>
      <c r="C31" s="279"/>
      <c r="D31" s="280" t="s">
        <v>156</v>
      </c>
      <c r="E31" s="247">
        <f>(G31/F31)*100</f>
        <v>66.85612634501909</v>
      </c>
      <c r="F31" s="281">
        <v>46096</v>
      </c>
      <c r="G31" s="282">
        <f>SUM(G32)</f>
        <v>30818</v>
      </c>
      <c r="H31" s="283"/>
    </row>
    <row r="32" spans="1:8" ht="26.25" customHeight="1">
      <c r="A32" s="284"/>
      <c r="B32" s="284"/>
      <c r="C32" s="285" t="s">
        <v>234</v>
      </c>
      <c r="D32" s="286" t="s">
        <v>173</v>
      </c>
      <c r="E32" s="259">
        <f>(G32/F32)*100</f>
        <v>66.85612634501909</v>
      </c>
      <c r="F32" s="287">
        <v>46096</v>
      </c>
      <c r="G32" s="288">
        <v>30818</v>
      </c>
      <c r="H32" s="289"/>
    </row>
    <row r="33" spans="1:8" ht="26.25" customHeight="1">
      <c r="A33" s="263" t="s">
        <v>205</v>
      </c>
      <c r="B33" s="263"/>
      <c r="C33" s="263"/>
      <c r="D33" s="263"/>
      <c r="E33" s="264">
        <f>(G33/F33)*100</f>
        <v>72.77630758437914</v>
      </c>
      <c r="F33" s="265">
        <f>SUM(F31,F27)</f>
        <v>51316</v>
      </c>
      <c r="G33" s="265">
        <f>SUM(G31,G27)</f>
        <v>37345.89</v>
      </c>
      <c r="H33" s="290"/>
    </row>
    <row r="34" spans="5:8" ht="26.25" customHeight="1">
      <c r="E34" s="121"/>
      <c r="F34" s="125"/>
      <c r="G34" s="123"/>
      <c r="H34" s="124"/>
    </row>
    <row r="35" spans="5:8" ht="18" customHeight="1">
      <c r="E35" s="121"/>
      <c r="F35" s="125"/>
      <c r="G35" s="123"/>
      <c r="H35" s="124"/>
    </row>
    <row r="36" spans="5:8" ht="18" customHeight="1">
      <c r="E36" s="121"/>
      <c r="F36" s="125"/>
      <c r="G36" s="123"/>
      <c r="H36" s="124"/>
    </row>
    <row r="37" spans="5:8" ht="18" customHeight="1">
      <c r="E37" s="291"/>
      <c r="F37" s="125"/>
      <c r="G37" s="123"/>
      <c r="H37" s="124"/>
    </row>
    <row r="38" spans="5:8" ht="18" customHeight="1">
      <c r="E38" s="121"/>
      <c r="F38" s="125"/>
      <c r="G38" s="123"/>
      <c r="H38" s="124"/>
    </row>
    <row r="39" spans="5:8" ht="18" customHeight="1">
      <c r="E39" s="121"/>
      <c r="F39" s="125"/>
      <c r="G39" s="123"/>
      <c r="H39" s="124"/>
    </row>
    <row r="40" spans="5:8" ht="18" customHeight="1">
      <c r="E40" s="121"/>
      <c r="F40" s="125"/>
      <c r="G40" s="123"/>
      <c r="H40" s="124"/>
    </row>
    <row r="41" spans="5:8" ht="18" customHeight="1">
      <c r="E41" s="121"/>
      <c r="F41" s="125"/>
      <c r="G41" s="123"/>
      <c r="H41" s="124"/>
    </row>
    <row r="42" spans="5:8" ht="18" customHeight="1">
      <c r="E42" s="121"/>
      <c r="F42" s="125"/>
      <c r="G42" s="123"/>
      <c r="H42" s="124"/>
    </row>
    <row r="43" spans="5:8" ht="18" customHeight="1">
      <c r="E43" s="126"/>
      <c r="F43" s="125"/>
      <c r="G43" s="123"/>
      <c r="H43" s="124"/>
    </row>
    <row r="44" spans="5:8" ht="18" customHeight="1">
      <c r="E44" s="126"/>
      <c r="F44" s="125"/>
      <c r="G44" s="123"/>
      <c r="H44" s="124"/>
    </row>
    <row r="45" spans="5:8" ht="18" customHeight="1">
      <c r="E45" s="126"/>
      <c r="F45" s="125"/>
      <c r="G45" s="123"/>
      <c r="H45" s="124"/>
    </row>
    <row r="46" spans="5:8" ht="18" customHeight="1">
      <c r="E46" s="126"/>
      <c r="F46" s="125"/>
      <c r="G46" s="123"/>
      <c r="H46" s="124"/>
    </row>
    <row r="47" spans="5:8" ht="18" customHeight="1">
      <c r="E47" s="126"/>
      <c r="F47" s="125"/>
      <c r="G47" s="123"/>
      <c r="H47" s="124"/>
    </row>
    <row r="48" spans="5:8" ht="18" customHeight="1">
      <c r="E48" s="126"/>
      <c r="F48" s="125"/>
      <c r="G48" s="123"/>
      <c r="H48" s="124"/>
    </row>
    <row r="49" spans="5:8" ht="18" customHeight="1">
      <c r="E49" s="126"/>
      <c r="F49" s="125"/>
      <c r="G49" s="123"/>
      <c r="H49" s="124"/>
    </row>
    <row r="50" spans="5:8" ht="18" customHeight="1">
      <c r="E50" s="126"/>
      <c r="F50" s="125"/>
      <c r="G50" s="123"/>
      <c r="H50" s="124"/>
    </row>
    <row r="51" spans="5:8" ht="18" customHeight="1">
      <c r="E51" s="126"/>
      <c r="F51" s="125"/>
      <c r="G51" s="123"/>
      <c r="H51" s="124"/>
    </row>
    <row r="52" spans="5:8" ht="18" customHeight="1">
      <c r="E52" s="126"/>
      <c r="F52" s="125"/>
      <c r="G52" s="123"/>
      <c r="H52" s="124"/>
    </row>
    <row r="53" spans="5:8" ht="18" customHeight="1">
      <c r="E53" s="126"/>
      <c r="F53" s="125"/>
      <c r="G53" s="123"/>
      <c r="H53" s="124"/>
    </row>
    <row r="54" spans="5:8" ht="18" customHeight="1">
      <c r="E54" s="126"/>
      <c r="F54" s="125"/>
      <c r="G54" s="123"/>
      <c r="H54" s="124"/>
    </row>
    <row r="55" spans="5:8" ht="18" customHeight="1">
      <c r="E55" s="126"/>
      <c r="F55" s="125"/>
      <c r="G55" s="123"/>
      <c r="H55" s="124"/>
    </row>
    <row r="56" spans="5:8" ht="18" customHeight="1">
      <c r="E56" s="126"/>
      <c r="F56" s="125"/>
      <c r="G56" s="123"/>
      <c r="H56" s="124"/>
    </row>
    <row r="57" spans="5:8" ht="18" customHeight="1">
      <c r="E57" s="126"/>
      <c r="F57" s="125"/>
      <c r="G57" s="123"/>
      <c r="H57" s="124"/>
    </row>
    <row r="58" spans="5:8" ht="18" customHeight="1">
      <c r="E58" s="126"/>
      <c r="F58" s="125"/>
      <c r="G58" s="123"/>
      <c r="H58" s="124"/>
    </row>
    <row r="59" spans="5:8" ht="18" customHeight="1">
      <c r="E59" s="126"/>
      <c r="F59" s="125"/>
      <c r="G59" s="123"/>
      <c r="H59" s="124"/>
    </row>
    <row r="60" spans="5:8" ht="18" customHeight="1">
      <c r="E60" s="126"/>
      <c r="F60" s="125"/>
      <c r="G60" s="123"/>
      <c r="H60" s="124"/>
    </row>
    <row r="61" spans="5:8" ht="18" customHeight="1">
      <c r="E61" s="126"/>
      <c r="F61" s="125"/>
      <c r="G61" s="123"/>
      <c r="H61" s="124"/>
    </row>
    <row r="62" spans="5:8" ht="18" customHeight="1">
      <c r="E62" s="126"/>
      <c r="F62" s="125"/>
      <c r="G62" s="123"/>
      <c r="H62" s="124"/>
    </row>
    <row r="63" spans="5:8" ht="18" customHeight="1">
      <c r="E63" s="126"/>
      <c r="F63" s="125"/>
      <c r="G63" s="123"/>
      <c r="H63" s="124"/>
    </row>
    <row r="64" spans="5:8" ht="18" customHeight="1">
      <c r="E64" s="126"/>
      <c r="F64" s="125"/>
      <c r="G64" s="123"/>
      <c r="H64" s="124"/>
    </row>
    <row r="65" spans="5:8" ht="18" customHeight="1">
      <c r="E65" s="126"/>
      <c r="F65" s="125"/>
      <c r="G65" s="123"/>
      <c r="H65" s="124"/>
    </row>
    <row r="66" spans="5:8" ht="18" customHeight="1">
      <c r="E66" s="126"/>
      <c r="F66" s="125"/>
      <c r="G66" s="123"/>
      <c r="H66" s="124"/>
    </row>
    <row r="67" spans="5:8" ht="18" customHeight="1">
      <c r="E67" s="126"/>
      <c r="F67" s="125"/>
      <c r="G67" s="123"/>
      <c r="H67" s="124"/>
    </row>
    <row r="68" spans="5:8" ht="18" customHeight="1">
      <c r="E68" s="126"/>
      <c r="F68" s="125"/>
      <c r="G68" s="123"/>
      <c r="H68" s="124"/>
    </row>
    <row r="69" spans="5:8" ht="18" customHeight="1">
      <c r="E69" s="126"/>
      <c r="F69" s="125"/>
      <c r="G69" s="123"/>
      <c r="H69" s="124"/>
    </row>
    <row r="70" spans="5:8" ht="18" customHeight="1">
      <c r="E70" s="126"/>
      <c r="F70" s="125"/>
      <c r="G70" s="123"/>
      <c r="H70" s="124"/>
    </row>
    <row r="71" spans="5:8" ht="18" customHeight="1">
      <c r="E71" s="126"/>
      <c r="F71" s="125"/>
      <c r="G71" s="123"/>
      <c r="H71" s="124"/>
    </row>
    <row r="72" spans="5:8" ht="18" customHeight="1">
      <c r="E72" s="126"/>
      <c r="F72" s="125"/>
      <c r="G72" s="123"/>
      <c r="H72" s="124"/>
    </row>
    <row r="73" spans="5:8" ht="18" customHeight="1">
      <c r="E73" s="126"/>
      <c r="F73" s="125"/>
      <c r="G73" s="123"/>
      <c r="H73" s="124"/>
    </row>
    <row r="74" spans="5:8" ht="18" customHeight="1">
      <c r="E74" s="126"/>
      <c r="F74" s="125"/>
      <c r="G74" s="123"/>
      <c r="H74" s="124"/>
    </row>
    <row r="75" spans="5:8" ht="18" customHeight="1">
      <c r="E75" s="126"/>
      <c r="F75" s="125"/>
      <c r="G75" s="123"/>
      <c r="H75" s="124"/>
    </row>
    <row r="76" spans="5:8" ht="18" customHeight="1">
      <c r="E76" s="126"/>
      <c r="F76" s="125"/>
      <c r="G76" s="123"/>
      <c r="H76" s="124"/>
    </row>
    <row r="77" spans="5:8" ht="18" customHeight="1">
      <c r="E77" s="126"/>
      <c r="F77" s="125"/>
      <c r="G77" s="123"/>
      <c r="H77" s="124"/>
    </row>
    <row r="78" spans="5:8" ht="18" customHeight="1">
      <c r="E78" s="126"/>
      <c r="F78" s="125"/>
      <c r="G78" s="123"/>
      <c r="H78" s="124"/>
    </row>
    <row r="79" spans="5:8" ht="18" customHeight="1">
      <c r="E79" s="126"/>
      <c r="F79" s="125"/>
      <c r="G79" s="123"/>
      <c r="H79" s="124"/>
    </row>
    <row r="80" spans="5:8" ht="18" customHeight="1">
      <c r="E80" s="126"/>
      <c r="F80" s="125"/>
      <c r="G80" s="123"/>
      <c r="H80" s="124"/>
    </row>
    <row r="81" spans="5:8" ht="18" customHeight="1">
      <c r="E81" s="126"/>
      <c r="F81" s="125"/>
      <c r="G81" s="123"/>
      <c r="H81" s="124"/>
    </row>
    <row r="82" spans="5:8" ht="18" customHeight="1">
      <c r="E82" s="126"/>
      <c r="F82" s="125"/>
      <c r="G82" s="123"/>
      <c r="H82" s="124"/>
    </row>
    <row r="83" spans="5:8" ht="18" customHeight="1">
      <c r="E83" s="126"/>
      <c r="F83" s="125"/>
      <c r="G83" s="123"/>
      <c r="H83" s="124"/>
    </row>
    <row r="84" spans="5:8" ht="18" customHeight="1">
      <c r="E84" s="126"/>
      <c r="F84" s="125"/>
      <c r="G84" s="123"/>
      <c r="H84" s="124"/>
    </row>
    <row r="85" spans="5:8" ht="18" customHeight="1">
      <c r="E85" s="126"/>
      <c r="F85" s="125"/>
      <c r="G85" s="123"/>
      <c r="H85" s="124"/>
    </row>
    <row r="86" spans="5:8" ht="18" customHeight="1">
      <c r="E86" s="126"/>
      <c r="F86" s="125"/>
      <c r="G86" s="123"/>
      <c r="H86" s="124"/>
    </row>
    <row r="87" spans="5:8" ht="18" customHeight="1">
      <c r="E87" s="126"/>
      <c r="F87" s="125"/>
      <c r="G87" s="123"/>
      <c r="H87" s="124"/>
    </row>
    <row r="88" spans="5:8" ht="18" customHeight="1">
      <c r="E88" s="126"/>
      <c r="F88" s="125"/>
      <c r="G88" s="123"/>
      <c r="H88" s="124"/>
    </row>
    <row r="89" spans="5:8" ht="18" customHeight="1">
      <c r="E89" s="126"/>
      <c r="F89" s="125"/>
      <c r="G89" s="123"/>
      <c r="H89" s="124"/>
    </row>
    <row r="90" spans="5:8" ht="18" customHeight="1">
      <c r="E90" s="126"/>
      <c r="F90" s="125"/>
      <c r="G90" s="123"/>
      <c r="H90" s="124"/>
    </row>
    <row r="91" spans="5:8" ht="18" customHeight="1">
      <c r="E91" s="126"/>
      <c r="F91" s="125"/>
      <c r="G91" s="123"/>
      <c r="H91" s="124"/>
    </row>
    <row r="92" spans="5:8" ht="18" customHeight="1">
      <c r="E92" s="126"/>
      <c r="F92" s="125"/>
      <c r="G92" s="123"/>
      <c r="H92" s="124"/>
    </row>
    <row r="93" spans="5:8" ht="18" customHeight="1">
      <c r="E93" s="126"/>
      <c r="F93" s="125"/>
      <c r="G93" s="123"/>
      <c r="H93" s="124"/>
    </row>
    <row r="94" spans="5:8" ht="18" customHeight="1">
      <c r="E94" s="126"/>
      <c r="F94" s="125"/>
      <c r="G94" s="123"/>
      <c r="H94" s="124"/>
    </row>
    <row r="95" spans="5:8" ht="18" customHeight="1">
      <c r="E95" s="126"/>
      <c r="F95" s="125"/>
      <c r="G95" s="123"/>
      <c r="H95" s="124"/>
    </row>
    <row r="96" spans="5:8" ht="18" customHeight="1">
      <c r="E96" s="126"/>
      <c r="F96" s="125"/>
      <c r="G96" s="123"/>
      <c r="H96" s="124"/>
    </row>
    <row r="97" spans="5:8" ht="18" customHeight="1">
      <c r="E97" s="126"/>
      <c r="F97" s="125"/>
      <c r="G97" s="123"/>
      <c r="H97" s="124"/>
    </row>
    <row r="98" spans="5:8" ht="18" customHeight="1">
      <c r="E98" s="126"/>
      <c r="F98" s="125"/>
      <c r="G98" s="123"/>
      <c r="H98" s="124"/>
    </row>
    <row r="99" spans="5:8" ht="18" customHeight="1">
      <c r="E99" s="126"/>
      <c r="F99" s="125"/>
      <c r="G99" s="123"/>
      <c r="H99" s="124"/>
    </row>
    <row r="100" spans="5:8" ht="18" customHeight="1">
      <c r="E100" s="126"/>
      <c r="F100" s="125"/>
      <c r="G100" s="123"/>
      <c r="H100" s="124"/>
    </row>
    <row r="101" spans="5:8" ht="18" customHeight="1">
      <c r="E101" s="126"/>
      <c r="F101" s="125"/>
      <c r="G101" s="123"/>
      <c r="H101" s="124"/>
    </row>
    <row r="102" spans="5:8" ht="18" customHeight="1">
      <c r="E102" s="126"/>
      <c r="F102" s="125"/>
      <c r="G102" s="123"/>
      <c r="H102" s="124"/>
    </row>
    <row r="103" spans="5:8" ht="18" customHeight="1">
      <c r="E103" s="126"/>
      <c r="F103" s="125"/>
      <c r="G103" s="123"/>
      <c r="H103" s="124"/>
    </row>
    <row r="104" spans="5:8" ht="18" customHeight="1">
      <c r="E104" s="126"/>
      <c r="F104" s="125"/>
      <c r="G104" s="123"/>
      <c r="H104" s="124"/>
    </row>
    <row r="105" spans="5:8" ht="18" customHeight="1">
      <c r="E105" s="126"/>
      <c r="F105" s="125"/>
      <c r="G105" s="123"/>
      <c r="H105" s="124"/>
    </row>
    <row r="106" spans="5:8" ht="18" customHeight="1">
      <c r="E106" s="126"/>
      <c r="F106" s="125"/>
      <c r="G106" s="123"/>
      <c r="H106" s="124"/>
    </row>
    <row r="107" spans="5:8" ht="18" customHeight="1">
      <c r="E107" s="126"/>
      <c r="F107" s="125"/>
      <c r="G107" s="123"/>
      <c r="H107" s="124"/>
    </row>
    <row r="108" spans="5:8" ht="18" customHeight="1">
      <c r="E108" s="126"/>
      <c r="F108" s="125"/>
      <c r="G108" s="123"/>
      <c r="H108" s="124"/>
    </row>
    <row r="109" spans="5:8" ht="18" customHeight="1">
      <c r="E109" s="126"/>
      <c r="F109" s="125"/>
      <c r="G109" s="123"/>
      <c r="H109" s="124"/>
    </row>
    <row r="110" spans="5:8" ht="18" customHeight="1">
      <c r="E110" s="126"/>
      <c r="F110" s="125"/>
      <c r="G110" s="123"/>
      <c r="H110" s="124"/>
    </row>
    <row r="111" spans="5:8" ht="18" customHeight="1">
      <c r="E111" s="126"/>
      <c r="F111" s="125"/>
      <c r="G111" s="123"/>
      <c r="H111" s="124"/>
    </row>
    <row r="112" spans="5:8" ht="18" customHeight="1">
      <c r="E112" s="126"/>
      <c r="F112" s="125"/>
      <c r="G112" s="123"/>
      <c r="H112" s="124"/>
    </row>
    <row r="113" spans="5:8" ht="18" customHeight="1">
      <c r="E113" s="126"/>
      <c r="F113" s="125"/>
      <c r="G113" s="123"/>
      <c r="H113" s="124"/>
    </row>
    <row r="114" spans="5:8" ht="18" customHeight="1">
      <c r="E114" s="126"/>
      <c r="F114" s="125"/>
      <c r="G114" s="123"/>
      <c r="H114" s="124"/>
    </row>
    <row r="115" spans="5:8" ht="18" customHeight="1">
      <c r="E115" s="126"/>
      <c r="F115" s="125"/>
      <c r="G115" s="123"/>
      <c r="H115" s="124"/>
    </row>
    <row r="116" spans="5:8" ht="18" customHeight="1">
      <c r="E116" s="126"/>
      <c r="F116" s="125"/>
      <c r="G116" s="123"/>
      <c r="H116" s="124"/>
    </row>
    <row r="117" spans="5:8" ht="18" customHeight="1">
      <c r="E117" s="126"/>
      <c r="F117" s="125"/>
      <c r="G117" s="123"/>
      <c r="H117" s="124"/>
    </row>
    <row r="118" spans="5:8" ht="18" customHeight="1">
      <c r="E118" s="126"/>
      <c r="F118" s="125"/>
      <c r="G118" s="123"/>
      <c r="H118" s="124"/>
    </row>
    <row r="119" spans="5:8" ht="18" customHeight="1">
      <c r="E119" s="126"/>
      <c r="F119" s="125"/>
      <c r="G119" s="123"/>
      <c r="H119" s="124"/>
    </row>
    <row r="120" spans="5:8" ht="18" customHeight="1">
      <c r="E120" s="126"/>
      <c r="F120" s="125"/>
      <c r="G120" s="123"/>
      <c r="H120" s="124"/>
    </row>
    <row r="121" spans="5:8" ht="18" customHeight="1">
      <c r="E121" s="126"/>
      <c r="F121" s="125"/>
      <c r="G121" s="123"/>
      <c r="H121" s="124"/>
    </row>
    <row r="122" spans="5:8" ht="18" customHeight="1">
      <c r="E122" s="126"/>
      <c r="F122" s="125"/>
      <c r="G122" s="123"/>
      <c r="H122" s="124"/>
    </row>
    <row r="123" spans="5:8" ht="18" customHeight="1">
      <c r="E123" s="126"/>
      <c r="F123" s="125"/>
      <c r="G123" s="123"/>
      <c r="H123" s="124"/>
    </row>
    <row r="124" spans="5:8" ht="18" customHeight="1">
      <c r="E124" s="126"/>
      <c r="F124" s="125"/>
      <c r="G124" s="123"/>
      <c r="H124" s="124"/>
    </row>
    <row r="125" spans="5:8" ht="18" customHeight="1">
      <c r="E125" s="126"/>
      <c r="F125" s="125"/>
      <c r="G125" s="123"/>
      <c r="H125" s="124"/>
    </row>
    <row r="126" spans="5:8" ht="18" customHeight="1">
      <c r="E126" s="126"/>
      <c r="F126" s="125"/>
      <c r="G126" s="123"/>
      <c r="H126" s="124"/>
    </row>
    <row r="127" spans="5:8" ht="18" customHeight="1">
      <c r="E127" s="126"/>
      <c r="F127" s="125"/>
      <c r="G127" s="123"/>
      <c r="H127" s="124"/>
    </row>
    <row r="128" spans="5:8" ht="18" customHeight="1">
      <c r="E128" s="126"/>
      <c r="F128" s="125"/>
      <c r="G128" s="123"/>
      <c r="H128" s="124"/>
    </row>
    <row r="129" spans="5:8" ht="18" customHeight="1">
      <c r="E129" s="126"/>
      <c r="F129" s="125"/>
      <c r="G129" s="123"/>
      <c r="H129" s="124"/>
    </row>
    <row r="130" spans="5:8" ht="18" customHeight="1">
      <c r="E130" s="126"/>
      <c r="F130" s="125"/>
      <c r="G130" s="123"/>
      <c r="H130" s="124"/>
    </row>
    <row r="131" spans="5:8" ht="18" customHeight="1">
      <c r="E131" s="126"/>
      <c r="F131" s="125"/>
      <c r="G131" s="123"/>
      <c r="H131" s="124"/>
    </row>
    <row r="132" spans="5:8" ht="18" customHeight="1">
      <c r="E132" s="126"/>
      <c r="F132" s="125"/>
      <c r="G132" s="123"/>
      <c r="H132" s="124"/>
    </row>
    <row r="133" spans="5:8" ht="18" customHeight="1">
      <c r="E133" s="126"/>
      <c r="F133" s="125"/>
      <c r="G133" s="123"/>
      <c r="H133" s="124"/>
    </row>
    <row r="134" spans="5:8" ht="18" customHeight="1">
      <c r="E134" s="126"/>
      <c r="F134" s="125"/>
      <c r="G134" s="123"/>
      <c r="H134" s="124"/>
    </row>
    <row r="135" spans="5:8" ht="18" customHeight="1">
      <c r="E135" s="126"/>
      <c r="F135" s="125"/>
      <c r="G135" s="123"/>
      <c r="H135" s="124"/>
    </row>
    <row r="136" spans="5:8" ht="18" customHeight="1">
      <c r="E136" s="126"/>
      <c r="F136" s="125"/>
      <c r="G136" s="123"/>
      <c r="H136" s="124"/>
    </row>
    <row r="137" spans="5:8" ht="18" customHeight="1">
      <c r="E137" s="126"/>
      <c r="F137" s="125"/>
      <c r="G137" s="123"/>
      <c r="H137" s="124"/>
    </row>
    <row r="138" spans="5:8" ht="18" customHeight="1">
      <c r="E138" s="126"/>
      <c r="F138" s="125"/>
      <c r="G138" s="123"/>
      <c r="H138" s="124"/>
    </row>
    <row r="139" spans="5:8" ht="18" customHeight="1">
      <c r="E139" s="126"/>
      <c r="F139" s="125"/>
      <c r="G139" s="123"/>
      <c r="H139" s="124"/>
    </row>
    <row r="140" spans="5:8" ht="18" customHeight="1">
      <c r="E140" s="126"/>
      <c r="F140" s="125"/>
      <c r="G140" s="123"/>
      <c r="H140" s="124"/>
    </row>
    <row r="141" spans="5:8" ht="18" customHeight="1">
      <c r="E141" s="126"/>
      <c r="F141" s="125"/>
      <c r="G141" s="123"/>
      <c r="H141" s="124"/>
    </row>
  </sheetData>
  <mergeCells count="29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12:D12"/>
    <mergeCell ref="A15:A16"/>
    <mergeCell ref="B15:B16"/>
    <mergeCell ref="C15:C16"/>
    <mergeCell ref="D15:D16"/>
    <mergeCell ref="E15:E16"/>
    <mergeCell ref="F15:F16"/>
    <mergeCell ref="G15:G16"/>
    <mergeCell ref="H15:H16"/>
    <mergeCell ref="A21:D21"/>
    <mergeCell ref="A24:A25"/>
    <mergeCell ref="B24:B25"/>
    <mergeCell ref="C24:C25"/>
    <mergeCell ref="D24:D25"/>
    <mergeCell ref="E24:E25"/>
    <mergeCell ref="F24:F25"/>
    <mergeCell ref="G24:G25"/>
    <mergeCell ref="H24:H25"/>
    <mergeCell ref="A33:D33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54"/>
  <headerFooter alignWithMargins="0">
    <oddHeader>&amp;R&amp;"Times New Roman,Normalny"&amp;12Zał Nr 6 do Sprawozdania Burmistrza z wykonania budżetu za 2009 roku</oddHeader>
    <oddFooter>&amp;C&amp;"Times New Roman,Normalny"&amp;12Strona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1"/>
  <sheetViews>
    <sheetView showGridLines="0" defaultGridColor="0" view="pageBreakPreview" zoomScale="80" zoomScaleSheetLayoutView="80" colorId="15" workbookViewId="0" topLeftCell="A1">
      <selection activeCell="E1" sqref="E1"/>
    </sheetView>
  </sheetViews>
  <sheetFormatPr defaultColWidth="9.00390625" defaultRowHeight="18" customHeight="1"/>
  <cols>
    <col min="1" max="1" width="8.75390625" style="43" customWidth="1"/>
    <col min="2" max="2" width="9.75390625" style="44" customWidth="1"/>
    <col min="3" max="3" width="8.75390625" style="44" customWidth="1"/>
    <col min="4" max="4" width="85.75390625" style="45" customWidth="1"/>
    <col min="5" max="5" width="8.75390625" style="44" customWidth="1"/>
    <col min="6" max="8" width="12.75390625" style="44" customWidth="1"/>
    <col min="9" max="16384" width="9.00390625" style="44" customWidth="1"/>
  </cols>
  <sheetData>
    <row r="1" spans="1:8" ht="15" customHeight="1">
      <c r="A1"/>
      <c r="B1" s="292"/>
      <c r="C1" s="292"/>
      <c r="D1" s="292"/>
      <c r="E1" s="293"/>
      <c r="F1" s="293"/>
      <c r="G1" s="293"/>
      <c r="H1" s="293"/>
    </row>
    <row r="2" spans="1:8" ht="18" customHeight="1">
      <c r="A2" s="233" t="s">
        <v>229</v>
      </c>
      <c r="B2" s="233"/>
      <c r="C2" s="233"/>
      <c r="D2" s="233"/>
      <c r="E2" s="233"/>
      <c r="F2" s="233"/>
      <c r="G2" s="233"/>
      <c r="H2" s="233"/>
    </row>
    <row r="3" spans="1:8" ht="18" customHeight="1">
      <c r="A3" s="48" t="s">
        <v>236</v>
      </c>
      <c r="B3" s="48"/>
      <c r="C3" s="48"/>
      <c r="D3" s="48"/>
      <c r="H3" s="49" t="s">
        <v>1</v>
      </c>
    </row>
    <row r="4" spans="1:8" s="53" customFormat="1" ht="16.5" customHeight="1">
      <c r="A4" s="50" t="s">
        <v>2</v>
      </c>
      <c r="B4" s="51" t="s">
        <v>34</v>
      </c>
      <c r="C4" s="51" t="s">
        <v>35</v>
      </c>
      <c r="D4" s="51" t="s">
        <v>36</v>
      </c>
      <c r="E4" s="52" t="s">
        <v>6</v>
      </c>
      <c r="F4" s="51" t="s">
        <v>237</v>
      </c>
      <c r="G4" s="51" t="s">
        <v>5</v>
      </c>
      <c r="H4" s="51" t="s">
        <v>38</v>
      </c>
    </row>
    <row r="5" spans="1:8" s="54" customFormat="1" ht="34.5" customHeight="1">
      <c r="A5" s="50"/>
      <c r="B5" s="51"/>
      <c r="C5" s="51"/>
      <c r="D5" s="51"/>
      <c r="E5" s="52"/>
      <c r="F5" s="51"/>
      <c r="G5" s="51"/>
      <c r="H5" s="51"/>
    </row>
    <row r="6" spans="1:8" s="58" customFormat="1" ht="12.75" customHeight="1">
      <c r="A6" s="55">
        <v>1</v>
      </c>
      <c r="B6" s="56">
        <v>2</v>
      </c>
      <c r="C6" s="56">
        <v>3</v>
      </c>
      <c r="D6" s="56">
        <v>4</v>
      </c>
      <c r="E6" s="57">
        <v>5</v>
      </c>
      <c r="F6" s="56">
        <v>6</v>
      </c>
      <c r="G6" s="56">
        <v>7</v>
      </c>
      <c r="H6" s="56">
        <v>8</v>
      </c>
    </row>
    <row r="7" spans="1:8" ht="18" customHeight="1">
      <c r="A7" s="197" t="s">
        <v>17</v>
      </c>
      <c r="B7" s="197">
        <v>80110</v>
      </c>
      <c r="C7" s="197"/>
      <c r="D7" s="198" t="s">
        <v>154</v>
      </c>
      <c r="E7" s="294">
        <f>(G7/F7)*100</f>
        <v>17.178877551020406</v>
      </c>
      <c r="F7" s="200">
        <f>SUM(F8,F9,F10)</f>
        <v>9800</v>
      </c>
      <c r="G7" s="201">
        <f>SUM(G8,G9,G10)</f>
        <v>1683.53</v>
      </c>
      <c r="H7" s="202"/>
    </row>
    <row r="8" spans="1:8" ht="48" customHeight="1">
      <c r="A8" s="213"/>
      <c r="B8" s="213"/>
      <c r="C8" s="213" t="s">
        <v>43</v>
      </c>
      <c r="D8" s="205" t="s">
        <v>155</v>
      </c>
      <c r="E8" s="295">
        <f>(G8/F8)*100</f>
        <v>26.785714285714285</v>
      </c>
      <c r="F8" s="207">
        <v>1400</v>
      </c>
      <c r="G8" s="181">
        <v>375</v>
      </c>
      <c r="H8" s="296"/>
    </row>
    <row r="9" spans="1:8" ht="18" customHeight="1">
      <c r="A9" s="213"/>
      <c r="B9" s="213"/>
      <c r="C9" s="213" t="s">
        <v>81</v>
      </c>
      <c r="D9" s="205" t="s">
        <v>82</v>
      </c>
      <c r="E9" s="295">
        <f>(G9/F9)*100</f>
        <v>11.555555555555555</v>
      </c>
      <c r="F9" s="207">
        <v>1800</v>
      </c>
      <c r="G9" s="181">
        <v>208</v>
      </c>
      <c r="H9" s="296"/>
    </row>
    <row r="10" spans="1:8" ht="18" customHeight="1">
      <c r="A10" s="213"/>
      <c r="B10" s="213"/>
      <c r="C10" s="213" t="s">
        <v>149</v>
      </c>
      <c r="D10" s="205" t="s">
        <v>150</v>
      </c>
      <c r="E10" s="295">
        <f>(G10/F10)*100</f>
        <v>16.67469696969697</v>
      </c>
      <c r="F10" s="207">
        <v>6600</v>
      </c>
      <c r="G10" s="181">
        <v>1100.53</v>
      </c>
      <c r="H10" s="208"/>
    </row>
    <row r="11" spans="1:8" ht="18" customHeight="1">
      <c r="A11" s="213"/>
      <c r="B11" s="214" t="s">
        <v>235</v>
      </c>
      <c r="C11" s="213"/>
      <c r="D11" s="215" t="s">
        <v>156</v>
      </c>
      <c r="E11" s="297">
        <f>(G11/F11)*100</f>
        <v>49.54462965452346</v>
      </c>
      <c r="F11" s="216">
        <v>119024</v>
      </c>
      <c r="G11" s="298">
        <v>58970</v>
      </c>
      <c r="H11" s="208"/>
    </row>
    <row r="12" spans="1:13" ht="18" customHeight="1">
      <c r="A12" s="299"/>
      <c r="B12" s="300"/>
      <c r="C12" s="299" t="s">
        <v>234</v>
      </c>
      <c r="D12" s="301" t="s">
        <v>82</v>
      </c>
      <c r="E12" s="302">
        <f>(G12/F12)*100</f>
        <v>81.35502083613389</v>
      </c>
      <c r="F12" s="303">
        <v>119024</v>
      </c>
      <c r="G12" s="304">
        <v>96832</v>
      </c>
      <c r="H12" s="305"/>
      <c r="M12" s="84"/>
    </row>
    <row r="13" spans="1:8" ht="18" customHeight="1">
      <c r="A13" s="229" t="s">
        <v>205</v>
      </c>
      <c r="B13" s="229"/>
      <c r="C13" s="229"/>
      <c r="D13" s="229"/>
      <c r="E13" s="306">
        <f>(G13/F13)*100</f>
        <v>47.08247686766441</v>
      </c>
      <c r="F13" s="231">
        <f>SUM(F7,F11)</f>
        <v>128824</v>
      </c>
      <c r="G13" s="232">
        <f>SUM(G11,G7)</f>
        <v>60653.53</v>
      </c>
      <c r="H13" s="232"/>
    </row>
    <row r="14" spans="5:8" ht="18" customHeight="1">
      <c r="E14" s="121"/>
      <c r="F14" s="122"/>
      <c r="G14" s="123"/>
      <c r="H14" s="124"/>
    </row>
    <row r="15" spans="1:8" ht="18" customHeight="1">
      <c r="A15" s="48" t="s">
        <v>238</v>
      </c>
      <c r="B15" s="48"/>
      <c r="C15" s="48"/>
      <c r="D15" s="48"/>
      <c r="H15" s="49" t="s">
        <v>1</v>
      </c>
    </row>
    <row r="16" spans="1:8" ht="18" customHeight="1">
      <c r="A16" s="50" t="s">
        <v>2</v>
      </c>
      <c r="B16" s="51" t="s">
        <v>34</v>
      </c>
      <c r="C16" s="51" t="s">
        <v>35</v>
      </c>
      <c r="D16" s="51" t="s">
        <v>36</v>
      </c>
      <c r="E16" s="52" t="s">
        <v>6</v>
      </c>
      <c r="F16" s="51" t="s">
        <v>4</v>
      </c>
      <c r="G16" s="51" t="s">
        <v>5</v>
      </c>
      <c r="H16" s="51" t="s">
        <v>38</v>
      </c>
    </row>
    <row r="17" spans="1:8" ht="18" customHeight="1">
      <c r="A17" s="50"/>
      <c r="B17" s="51"/>
      <c r="C17" s="51"/>
      <c r="D17" s="51"/>
      <c r="E17" s="52"/>
      <c r="F17" s="51"/>
      <c r="G17" s="51"/>
      <c r="H17" s="51"/>
    </row>
    <row r="18" spans="1:8" ht="18" customHeight="1">
      <c r="A18" s="55">
        <v>1</v>
      </c>
      <c r="B18" s="56">
        <v>2</v>
      </c>
      <c r="C18" s="56">
        <v>3</v>
      </c>
      <c r="D18" s="56">
        <v>4</v>
      </c>
      <c r="E18" s="57">
        <v>5</v>
      </c>
      <c r="F18" s="56">
        <v>6</v>
      </c>
      <c r="G18" s="56">
        <v>7</v>
      </c>
      <c r="H18" s="56">
        <v>8</v>
      </c>
    </row>
    <row r="19" spans="1:8" ht="18" customHeight="1">
      <c r="A19" s="197" t="s">
        <v>17</v>
      </c>
      <c r="B19" s="197">
        <v>80110</v>
      </c>
      <c r="C19" s="197"/>
      <c r="D19" s="198" t="s">
        <v>154</v>
      </c>
      <c r="E19" s="294">
        <f>(G19/F19)*100</f>
        <v>63.91137577002053</v>
      </c>
      <c r="F19" s="200">
        <f>SUM(F20,F21,F22)</f>
        <v>48700</v>
      </c>
      <c r="G19" s="201">
        <f>SUM(G20,G21,G22)</f>
        <v>31124.84</v>
      </c>
      <c r="H19" s="202"/>
    </row>
    <row r="20" spans="1:8" ht="43.5" customHeight="1">
      <c r="A20" s="213"/>
      <c r="B20" s="213"/>
      <c r="C20" s="213" t="s">
        <v>43</v>
      </c>
      <c r="D20" s="205" t="s">
        <v>155</v>
      </c>
      <c r="E20" s="307">
        <f>(G20/F20)*100</f>
        <v>72.6975</v>
      </c>
      <c r="F20" s="207">
        <v>40000</v>
      </c>
      <c r="G20" s="181">
        <v>29079</v>
      </c>
      <c r="H20" s="296"/>
    </row>
    <row r="21" spans="1:8" ht="18" customHeight="1">
      <c r="A21" s="213"/>
      <c r="B21" s="213"/>
      <c r="C21" s="213" t="s">
        <v>81</v>
      </c>
      <c r="D21" s="205" t="s">
        <v>82</v>
      </c>
      <c r="E21" s="307">
        <f>(G21/F21)*100</f>
        <v>62.62000000000001</v>
      </c>
      <c r="F21" s="207">
        <v>2000</v>
      </c>
      <c r="G21" s="181">
        <v>1252.4</v>
      </c>
      <c r="H21" s="296"/>
    </row>
    <row r="22" spans="1:8" ht="18" customHeight="1">
      <c r="A22" s="213"/>
      <c r="B22" s="213"/>
      <c r="C22" s="213" t="s">
        <v>149</v>
      </c>
      <c r="D22" s="205" t="s">
        <v>150</v>
      </c>
      <c r="E22" s="307">
        <f>(G22/F22)*100</f>
        <v>11.842388059701493</v>
      </c>
      <c r="F22" s="207">
        <v>6700</v>
      </c>
      <c r="G22" s="181">
        <v>793.44</v>
      </c>
      <c r="H22" s="208"/>
    </row>
    <row r="23" spans="1:8" ht="18" customHeight="1">
      <c r="A23" s="197"/>
      <c r="B23" s="197">
        <v>80148</v>
      </c>
      <c r="C23" s="197"/>
      <c r="D23" s="198" t="s">
        <v>156</v>
      </c>
      <c r="E23" s="294">
        <f>(G23/F23)*100</f>
        <v>92.15802494588186</v>
      </c>
      <c r="F23" s="200">
        <f>F24</f>
        <v>232824</v>
      </c>
      <c r="G23" s="200">
        <f>G24</f>
        <v>214566</v>
      </c>
      <c r="H23" s="200"/>
    </row>
    <row r="24" spans="1:8" ht="18" customHeight="1">
      <c r="A24" s="299"/>
      <c r="B24" s="222" t="s">
        <v>85</v>
      </c>
      <c r="C24" s="299" t="s">
        <v>81</v>
      </c>
      <c r="D24" s="224" t="s">
        <v>82</v>
      </c>
      <c r="E24" s="308">
        <f>(G24/F24)*100</f>
        <v>92.15802494588186</v>
      </c>
      <c r="F24" s="226">
        <v>232824</v>
      </c>
      <c r="G24" s="227">
        <v>214566</v>
      </c>
      <c r="H24" s="305"/>
    </row>
    <row r="25" spans="1:8" ht="18" customHeight="1">
      <c r="A25" s="229" t="s">
        <v>205</v>
      </c>
      <c r="B25" s="229"/>
      <c r="C25" s="229"/>
      <c r="D25" s="229"/>
      <c r="E25" s="309">
        <f>(G25/F25)*100</f>
        <v>87.27172106108182</v>
      </c>
      <c r="F25" s="231">
        <f>SUM(F19,F23)</f>
        <v>281524</v>
      </c>
      <c r="G25" s="232">
        <f>SUM(G19,G23)</f>
        <v>245690.84</v>
      </c>
      <c r="H25" s="232"/>
    </row>
    <row r="26" spans="5:8" ht="18" customHeight="1">
      <c r="E26" s="121"/>
      <c r="F26" s="125"/>
      <c r="G26" s="123"/>
      <c r="H26" s="124"/>
    </row>
    <row r="27" spans="1:8" ht="18" customHeight="1">
      <c r="A27" s="48" t="s">
        <v>239</v>
      </c>
      <c r="B27" s="48"/>
      <c r="C27" s="48"/>
      <c r="D27" s="48"/>
      <c r="H27" s="49" t="s">
        <v>1</v>
      </c>
    </row>
    <row r="28" spans="1:8" ht="18" customHeight="1">
      <c r="A28" s="50" t="s">
        <v>2</v>
      </c>
      <c r="B28" s="51" t="s">
        <v>34</v>
      </c>
      <c r="C28" s="51" t="s">
        <v>35</v>
      </c>
      <c r="D28" s="51" t="s">
        <v>36</v>
      </c>
      <c r="E28" s="52" t="s">
        <v>6</v>
      </c>
      <c r="F28" s="51" t="s">
        <v>4</v>
      </c>
      <c r="G28" s="51" t="s">
        <v>5</v>
      </c>
      <c r="H28" s="51" t="s">
        <v>38</v>
      </c>
    </row>
    <row r="29" spans="1:8" ht="18" customHeight="1">
      <c r="A29" s="50"/>
      <c r="B29" s="51"/>
      <c r="C29" s="51"/>
      <c r="D29" s="51"/>
      <c r="E29" s="52"/>
      <c r="F29" s="51"/>
      <c r="G29" s="51"/>
      <c r="H29" s="51"/>
    </row>
    <row r="30" spans="1:8" ht="18" customHeight="1">
      <c r="A30" s="55">
        <v>1</v>
      </c>
      <c r="B30" s="56">
        <v>2</v>
      </c>
      <c r="C30" s="56">
        <v>3</v>
      </c>
      <c r="D30" s="56">
        <v>4</v>
      </c>
      <c r="E30" s="57">
        <v>5</v>
      </c>
      <c r="F30" s="56">
        <v>6</v>
      </c>
      <c r="G30" s="56">
        <v>7</v>
      </c>
      <c r="H30" s="56">
        <v>8</v>
      </c>
    </row>
    <row r="31" spans="1:8" ht="18" customHeight="1">
      <c r="A31" s="197" t="s">
        <v>17</v>
      </c>
      <c r="B31" s="197">
        <v>80110</v>
      </c>
      <c r="C31" s="197"/>
      <c r="D31" s="198" t="s">
        <v>154</v>
      </c>
      <c r="E31" s="310">
        <f>(G31/F31)*100</f>
        <v>36.14</v>
      </c>
      <c r="F31" s="311">
        <f>SUM(F32:F33)</f>
        <v>150</v>
      </c>
      <c r="G31" s="311">
        <f>SUM(G32:G33)</f>
        <v>54.21</v>
      </c>
      <c r="H31" s="202"/>
    </row>
    <row r="32" spans="1:8" ht="18" customHeight="1">
      <c r="A32" s="213"/>
      <c r="B32" s="213"/>
      <c r="C32" s="213" t="s">
        <v>81</v>
      </c>
      <c r="D32" s="205" t="s">
        <v>82</v>
      </c>
      <c r="E32" s="310">
        <v>0</v>
      </c>
      <c r="F32" s="312">
        <v>0</v>
      </c>
      <c r="G32" s="313">
        <v>52</v>
      </c>
      <c r="H32" s="296"/>
    </row>
    <row r="33" spans="1:8" ht="18" customHeight="1">
      <c r="A33" s="299"/>
      <c r="B33" s="299"/>
      <c r="C33" s="299" t="s">
        <v>149</v>
      </c>
      <c r="D33" s="224" t="s">
        <v>150</v>
      </c>
      <c r="E33" s="314">
        <f>(G33/F33)*100</f>
        <v>1.4733333333333332</v>
      </c>
      <c r="F33" s="315">
        <v>150</v>
      </c>
      <c r="G33" s="316">
        <v>2.21</v>
      </c>
      <c r="H33" s="305"/>
    </row>
    <row r="34" spans="1:8" ht="18" customHeight="1">
      <c r="A34" s="229" t="s">
        <v>205</v>
      </c>
      <c r="B34" s="229"/>
      <c r="C34" s="229"/>
      <c r="D34" s="229"/>
      <c r="E34" s="317">
        <f>(G34/F34)*100</f>
        <v>36.14</v>
      </c>
      <c r="F34" s="231">
        <f>F31</f>
        <v>150</v>
      </c>
      <c r="G34" s="231">
        <f>G31</f>
        <v>54.21</v>
      </c>
      <c r="H34" s="232"/>
    </row>
    <row r="35" spans="5:8" ht="18" customHeight="1">
      <c r="E35" s="121"/>
      <c r="F35" s="125"/>
      <c r="G35" s="123"/>
      <c r="H35" s="124"/>
    </row>
    <row r="36" spans="5:8" ht="18" customHeight="1">
      <c r="E36" s="121"/>
      <c r="F36" s="125"/>
      <c r="G36" s="123"/>
      <c r="H36" s="124"/>
    </row>
    <row r="37" spans="5:8" ht="18" customHeight="1">
      <c r="E37" s="121"/>
      <c r="F37" s="125"/>
      <c r="G37" s="123"/>
      <c r="H37" s="124"/>
    </row>
    <row r="38" spans="5:8" ht="18" customHeight="1">
      <c r="E38" s="121"/>
      <c r="F38" s="125"/>
      <c r="G38" s="123"/>
      <c r="H38" s="124"/>
    </row>
    <row r="39" spans="5:8" ht="18" customHeight="1">
      <c r="E39" s="121"/>
      <c r="F39" s="125"/>
      <c r="G39" s="123"/>
      <c r="H39" s="124"/>
    </row>
    <row r="40" spans="5:8" ht="18" customHeight="1">
      <c r="E40" s="121"/>
      <c r="F40" s="125"/>
      <c r="G40" s="123"/>
      <c r="H40" s="124"/>
    </row>
    <row r="41" spans="5:8" ht="18" customHeight="1">
      <c r="E41" s="121"/>
      <c r="F41" s="125"/>
      <c r="G41" s="123"/>
      <c r="H41" s="124"/>
    </row>
    <row r="42" spans="5:8" ht="18" customHeight="1">
      <c r="E42" s="121"/>
      <c r="F42" s="125"/>
      <c r="G42" s="123"/>
      <c r="H42" s="124"/>
    </row>
    <row r="43" spans="5:8" ht="18" customHeight="1">
      <c r="E43" s="126"/>
      <c r="F43" s="125"/>
      <c r="G43" s="123"/>
      <c r="H43" s="124"/>
    </row>
    <row r="44" spans="5:8" ht="18" customHeight="1">
      <c r="E44" s="126"/>
      <c r="F44" s="125"/>
      <c r="G44" s="123"/>
      <c r="H44" s="124"/>
    </row>
    <row r="45" spans="5:8" ht="18" customHeight="1">
      <c r="E45" s="126"/>
      <c r="F45" s="125"/>
      <c r="G45" s="123"/>
      <c r="H45" s="124"/>
    </row>
    <row r="46" spans="5:8" ht="18" customHeight="1">
      <c r="E46" s="126"/>
      <c r="F46" s="125"/>
      <c r="G46" s="123"/>
      <c r="H46" s="124"/>
    </row>
    <row r="47" spans="5:8" ht="18" customHeight="1">
      <c r="E47" s="126"/>
      <c r="F47" s="125"/>
      <c r="G47" s="123"/>
      <c r="H47" s="124"/>
    </row>
    <row r="48" spans="5:8" ht="18" customHeight="1">
      <c r="E48" s="126"/>
      <c r="F48" s="125"/>
      <c r="G48" s="123"/>
      <c r="H48" s="124"/>
    </row>
    <row r="49" spans="5:8" ht="18" customHeight="1">
      <c r="E49" s="126"/>
      <c r="F49" s="125"/>
      <c r="G49" s="123"/>
      <c r="H49" s="124"/>
    </row>
    <row r="50" spans="5:8" ht="18" customHeight="1">
      <c r="E50" s="126"/>
      <c r="F50" s="125"/>
      <c r="G50" s="123"/>
      <c r="H50" s="124"/>
    </row>
    <row r="51" spans="5:8" ht="18" customHeight="1">
      <c r="E51" s="126"/>
      <c r="F51" s="125"/>
      <c r="G51" s="123"/>
      <c r="H51" s="124"/>
    </row>
    <row r="52" spans="5:8" ht="18" customHeight="1">
      <c r="E52" s="126"/>
      <c r="F52" s="125"/>
      <c r="G52" s="123"/>
      <c r="H52" s="124"/>
    </row>
    <row r="53" spans="5:8" ht="18" customHeight="1">
      <c r="E53" s="126"/>
      <c r="F53" s="125"/>
      <c r="G53" s="123"/>
      <c r="H53" s="124"/>
    </row>
    <row r="54" spans="5:8" ht="18" customHeight="1">
      <c r="E54" s="126"/>
      <c r="F54" s="125"/>
      <c r="G54" s="123"/>
      <c r="H54" s="124"/>
    </row>
    <row r="55" spans="5:8" ht="18" customHeight="1">
      <c r="E55" s="126"/>
      <c r="F55" s="125"/>
      <c r="G55" s="123"/>
      <c r="H55" s="124"/>
    </row>
    <row r="56" spans="5:8" ht="18" customHeight="1">
      <c r="E56" s="126"/>
      <c r="F56" s="125"/>
      <c r="G56" s="123"/>
      <c r="H56" s="124"/>
    </row>
    <row r="57" spans="5:8" ht="18" customHeight="1">
      <c r="E57" s="126"/>
      <c r="F57" s="125"/>
      <c r="G57" s="123"/>
      <c r="H57" s="124"/>
    </row>
    <row r="58" spans="5:8" ht="18" customHeight="1">
      <c r="E58" s="126"/>
      <c r="F58" s="125"/>
      <c r="G58" s="123"/>
      <c r="H58" s="124"/>
    </row>
    <row r="59" spans="5:8" ht="18" customHeight="1">
      <c r="E59" s="126"/>
      <c r="F59" s="125"/>
      <c r="G59" s="123"/>
      <c r="H59" s="124"/>
    </row>
    <row r="60" spans="5:8" ht="18" customHeight="1">
      <c r="E60" s="126"/>
      <c r="F60" s="125"/>
      <c r="G60" s="123"/>
      <c r="H60" s="124"/>
    </row>
    <row r="61" spans="5:8" ht="18" customHeight="1">
      <c r="E61" s="126"/>
      <c r="F61" s="125"/>
      <c r="G61" s="123"/>
      <c r="H61" s="124"/>
    </row>
    <row r="62" spans="5:8" ht="18" customHeight="1">
      <c r="E62" s="126"/>
      <c r="F62" s="125"/>
      <c r="G62" s="123"/>
      <c r="H62" s="124"/>
    </row>
    <row r="63" spans="5:8" ht="18" customHeight="1">
      <c r="E63" s="126"/>
      <c r="F63" s="125"/>
      <c r="G63" s="123"/>
      <c r="H63" s="124"/>
    </row>
    <row r="64" spans="5:8" ht="18" customHeight="1">
      <c r="E64" s="126"/>
      <c r="F64" s="125"/>
      <c r="G64" s="123"/>
      <c r="H64" s="124"/>
    </row>
    <row r="65" spans="5:8" ht="18" customHeight="1">
      <c r="E65" s="126"/>
      <c r="F65" s="125"/>
      <c r="G65" s="123"/>
      <c r="H65" s="124"/>
    </row>
    <row r="66" spans="5:8" ht="18" customHeight="1">
      <c r="E66" s="126"/>
      <c r="F66" s="125"/>
      <c r="G66" s="123"/>
      <c r="H66" s="124"/>
    </row>
    <row r="67" spans="5:8" ht="18" customHeight="1">
      <c r="E67" s="126"/>
      <c r="F67" s="125"/>
      <c r="G67" s="123"/>
      <c r="H67" s="124"/>
    </row>
    <row r="68" spans="5:8" ht="18" customHeight="1">
      <c r="E68" s="126"/>
      <c r="F68" s="125"/>
      <c r="G68" s="123"/>
      <c r="H68" s="124"/>
    </row>
    <row r="69" spans="5:8" ht="18" customHeight="1">
      <c r="E69" s="126"/>
      <c r="F69" s="125"/>
      <c r="G69" s="123"/>
      <c r="H69" s="124"/>
    </row>
    <row r="70" spans="5:8" ht="18" customHeight="1">
      <c r="E70" s="126"/>
      <c r="F70" s="125"/>
      <c r="G70" s="123"/>
      <c r="H70" s="124"/>
    </row>
    <row r="71" spans="5:8" ht="18" customHeight="1">
      <c r="E71" s="126"/>
      <c r="F71" s="125"/>
      <c r="G71" s="123"/>
      <c r="H71" s="124"/>
    </row>
    <row r="72" spans="5:8" ht="18" customHeight="1">
      <c r="E72" s="126"/>
      <c r="F72" s="125"/>
      <c r="G72" s="123"/>
      <c r="H72" s="124"/>
    </row>
    <row r="73" spans="5:8" ht="18" customHeight="1">
      <c r="E73" s="126"/>
      <c r="F73" s="125"/>
      <c r="G73" s="123"/>
      <c r="H73" s="124"/>
    </row>
    <row r="74" spans="5:8" ht="18" customHeight="1">
      <c r="E74" s="126"/>
      <c r="F74" s="125"/>
      <c r="G74" s="123"/>
      <c r="H74" s="124"/>
    </row>
    <row r="75" spans="5:8" ht="18" customHeight="1">
      <c r="E75" s="126"/>
      <c r="F75" s="125"/>
      <c r="G75" s="123"/>
      <c r="H75" s="124"/>
    </row>
    <row r="76" spans="5:8" ht="18" customHeight="1">
      <c r="E76" s="126"/>
      <c r="F76" s="125"/>
      <c r="G76" s="123"/>
      <c r="H76" s="124"/>
    </row>
    <row r="77" spans="5:8" ht="18" customHeight="1">
      <c r="E77" s="126"/>
      <c r="F77" s="125"/>
      <c r="G77" s="123"/>
      <c r="H77" s="124"/>
    </row>
    <row r="78" spans="5:8" ht="18" customHeight="1">
      <c r="E78" s="126"/>
      <c r="F78" s="125"/>
      <c r="G78" s="123"/>
      <c r="H78" s="124"/>
    </row>
    <row r="79" spans="5:8" ht="18" customHeight="1">
      <c r="E79" s="126"/>
      <c r="F79" s="125"/>
      <c r="G79" s="123"/>
      <c r="H79" s="124"/>
    </row>
    <row r="80" spans="5:8" ht="18" customHeight="1">
      <c r="E80" s="126"/>
      <c r="F80" s="125"/>
      <c r="G80" s="123"/>
      <c r="H80" s="124"/>
    </row>
    <row r="81" spans="5:8" ht="18" customHeight="1">
      <c r="E81" s="126"/>
      <c r="F81" s="125"/>
      <c r="G81" s="123"/>
      <c r="H81" s="124"/>
    </row>
    <row r="82" spans="5:8" ht="18" customHeight="1">
      <c r="E82" s="126"/>
      <c r="F82" s="125"/>
      <c r="G82" s="123"/>
      <c r="H82" s="124"/>
    </row>
    <row r="83" spans="5:8" ht="18" customHeight="1">
      <c r="E83" s="126"/>
      <c r="F83" s="125"/>
      <c r="G83" s="123"/>
      <c r="H83" s="124"/>
    </row>
    <row r="84" spans="5:8" ht="18" customHeight="1">
      <c r="E84" s="126"/>
      <c r="F84" s="125"/>
      <c r="G84" s="123"/>
      <c r="H84" s="124"/>
    </row>
    <row r="85" spans="5:8" ht="18" customHeight="1">
      <c r="E85" s="126"/>
      <c r="F85" s="125"/>
      <c r="G85" s="123"/>
      <c r="H85" s="124"/>
    </row>
    <row r="86" spans="5:8" ht="18" customHeight="1">
      <c r="E86" s="126"/>
      <c r="F86" s="125"/>
      <c r="G86" s="123"/>
      <c r="H86" s="124"/>
    </row>
    <row r="87" spans="5:8" ht="18" customHeight="1">
      <c r="E87" s="126"/>
      <c r="F87" s="125"/>
      <c r="G87" s="123"/>
      <c r="H87" s="124"/>
    </row>
    <row r="88" spans="5:8" ht="18" customHeight="1">
      <c r="E88" s="126"/>
      <c r="F88" s="125"/>
      <c r="G88" s="123"/>
      <c r="H88" s="124"/>
    </row>
    <row r="89" spans="5:8" ht="18" customHeight="1">
      <c r="E89" s="126"/>
      <c r="F89" s="125"/>
      <c r="G89" s="123"/>
      <c r="H89" s="124"/>
    </row>
    <row r="90" spans="5:8" ht="18" customHeight="1">
      <c r="E90" s="126"/>
      <c r="F90" s="125"/>
      <c r="G90" s="123"/>
      <c r="H90" s="124"/>
    </row>
    <row r="91" spans="5:8" ht="18" customHeight="1">
      <c r="E91" s="126"/>
      <c r="F91" s="125"/>
      <c r="G91" s="123"/>
      <c r="H91" s="124"/>
    </row>
    <row r="92" spans="5:8" ht="18" customHeight="1">
      <c r="E92" s="126"/>
      <c r="F92" s="125"/>
      <c r="G92" s="123"/>
      <c r="H92" s="124"/>
    </row>
    <row r="93" spans="5:8" ht="18" customHeight="1">
      <c r="E93" s="126"/>
      <c r="F93" s="125"/>
      <c r="G93" s="123"/>
      <c r="H93" s="124"/>
    </row>
    <row r="94" spans="5:8" ht="18" customHeight="1">
      <c r="E94" s="126"/>
      <c r="F94" s="125"/>
      <c r="G94" s="123"/>
      <c r="H94" s="124"/>
    </row>
    <row r="95" spans="5:8" ht="18" customHeight="1">
      <c r="E95" s="126"/>
      <c r="F95" s="125"/>
      <c r="G95" s="123"/>
      <c r="H95" s="124"/>
    </row>
    <row r="96" spans="5:8" ht="18" customHeight="1">
      <c r="E96" s="126"/>
      <c r="F96" s="125"/>
      <c r="G96" s="123"/>
      <c r="H96" s="124"/>
    </row>
    <row r="97" spans="5:8" ht="18" customHeight="1">
      <c r="E97" s="126"/>
      <c r="F97" s="125"/>
      <c r="G97" s="123"/>
      <c r="H97" s="124"/>
    </row>
    <row r="98" spans="5:8" ht="18" customHeight="1">
      <c r="E98" s="126"/>
      <c r="F98" s="125"/>
      <c r="G98" s="123"/>
      <c r="H98" s="124"/>
    </row>
    <row r="99" spans="5:8" ht="18" customHeight="1">
      <c r="E99" s="126"/>
      <c r="F99" s="125"/>
      <c r="G99" s="123"/>
      <c r="H99" s="124"/>
    </row>
    <row r="100" spans="5:8" ht="18" customHeight="1">
      <c r="E100" s="126"/>
      <c r="F100" s="125"/>
      <c r="G100" s="123"/>
      <c r="H100" s="124"/>
    </row>
    <row r="101" spans="5:8" ht="18" customHeight="1">
      <c r="E101" s="126"/>
      <c r="F101" s="125"/>
      <c r="G101" s="123"/>
      <c r="H101" s="124"/>
    </row>
    <row r="102" spans="5:8" ht="18" customHeight="1">
      <c r="E102" s="126"/>
      <c r="F102" s="125"/>
      <c r="G102" s="123"/>
      <c r="H102" s="124"/>
    </row>
    <row r="103" spans="5:8" ht="18" customHeight="1">
      <c r="E103" s="126"/>
      <c r="F103" s="125"/>
      <c r="G103" s="123"/>
      <c r="H103" s="124"/>
    </row>
    <row r="104" spans="5:8" ht="18" customHeight="1">
      <c r="E104" s="126"/>
      <c r="F104" s="125"/>
      <c r="G104" s="123"/>
      <c r="H104" s="124"/>
    </row>
    <row r="105" spans="5:8" ht="18" customHeight="1">
      <c r="E105" s="126"/>
      <c r="F105" s="125"/>
      <c r="G105" s="123"/>
      <c r="H105" s="124"/>
    </row>
    <row r="106" spans="5:8" ht="18" customHeight="1">
      <c r="E106" s="126"/>
      <c r="F106" s="125"/>
      <c r="G106" s="123"/>
      <c r="H106" s="124"/>
    </row>
    <row r="107" spans="5:8" ht="18" customHeight="1">
      <c r="E107" s="126"/>
      <c r="F107" s="125"/>
      <c r="G107" s="123"/>
      <c r="H107" s="124"/>
    </row>
    <row r="108" spans="5:8" ht="18" customHeight="1">
      <c r="E108" s="126"/>
      <c r="F108" s="125"/>
      <c r="G108" s="123"/>
      <c r="H108" s="124"/>
    </row>
    <row r="109" spans="5:8" ht="18" customHeight="1">
      <c r="E109" s="126"/>
      <c r="F109" s="125"/>
      <c r="G109" s="123"/>
      <c r="H109" s="124"/>
    </row>
    <row r="110" spans="5:8" ht="18" customHeight="1">
      <c r="E110" s="126"/>
      <c r="F110" s="125"/>
      <c r="G110" s="123"/>
      <c r="H110" s="124"/>
    </row>
    <row r="111" spans="5:8" ht="18" customHeight="1">
      <c r="E111" s="126"/>
      <c r="F111" s="125"/>
      <c r="G111" s="123"/>
      <c r="H111" s="124"/>
    </row>
    <row r="112" spans="5:8" ht="18" customHeight="1">
      <c r="E112" s="126"/>
      <c r="F112" s="125"/>
      <c r="G112" s="123"/>
      <c r="H112" s="124"/>
    </row>
    <row r="113" spans="5:8" ht="18" customHeight="1">
      <c r="E113" s="126"/>
      <c r="F113" s="125"/>
      <c r="G113" s="123"/>
      <c r="H113" s="124"/>
    </row>
    <row r="114" spans="5:8" ht="18" customHeight="1">
      <c r="E114" s="126"/>
      <c r="F114" s="125"/>
      <c r="G114" s="123"/>
      <c r="H114" s="124"/>
    </row>
    <row r="115" spans="5:8" ht="18" customHeight="1">
      <c r="E115" s="126"/>
      <c r="F115" s="125"/>
      <c r="G115" s="123"/>
      <c r="H115" s="124"/>
    </row>
    <row r="116" spans="5:8" ht="18" customHeight="1">
      <c r="E116" s="126"/>
      <c r="F116" s="125"/>
      <c r="G116" s="123"/>
      <c r="H116" s="124"/>
    </row>
    <row r="117" spans="5:8" ht="18" customHeight="1">
      <c r="E117" s="126"/>
      <c r="F117" s="125"/>
      <c r="G117" s="123"/>
      <c r="H117" s="124"/>
    </row>
    <row r="118" spans="5:8" ht="18" customHeight="1">
      <c r="E118" s="126"/>
      <c r="F118" s="125"/>
      <c r="G118" s="123"/>
      <c r="H118" s="124"/>
    </row>
    <row r="119" spans="5:8" ht="18" customHeight="1">
      <c r="E119" s="126"/>
      <c r="F119" s="125"/>
      <c r="G119" s="123"/>
      <c r="H119" s="124"/>
    </row>
    <row r="120" spans="5:8" ht="18" customHeight="1">
      <c r="E120" s="126"/>
      <c r="F120" s="125"/>
      <c r="G120" s="123"/>
      <c r="H120" s="124"/>
    </row>
    <row r="121" spans="5:8" ht="18" customHeight="1">
      <c r="E121" s="126"/>
      <c r="F121" s="125"/>
      <c r="G121" s="123"/>
      <c r="H121" s="124"/>
    </row>
    <row r="122" spans="5:8" ht="18" customHeight="1">
      <c r="E122" s="126"/>
      <c r="F122" s="125"/>
      <c r="G122" s="123"/>
      <c r="H122" s="124"/>
    </row>
    <row r="123" spans="5:8" ht="18" customHeight="1">
      <c r="E123" s="126"/>
      <c r="F123" s="125"/>
      <c r="G123" s="123"/>
      <c r="H123" s="124"/>
    </row>
    <row r="124" spans="5:8" ht="18" customHeight="1">
      <c r="E124" s="126"/>
      <c r="F124" s="125"/>
      <c r="G124" s="123"/>
      <c r="H124" s="124"/>
    </row>
    <row r="125" spans="5:8" ht="18" customHeight="1">
      <c r="E125" s="126"/>
      <c r="F125" s="125"/>
      <c r="G125" s="123"/>
      <c r="H125" s="124"/>
    </row>
    <row r="126" spans="5:8" ht="18" customHeight="1">
      <c r="E126" s="126"/>
      <c r="F126" s="125"/>
      <c r="G126" s="123"/>
      <c r="H126" s="124"/>
    </row>
    <row r="127" spans="5:8" ht="18" customHeight="1">
      <c r="E127" s="126"/>
      <c r="F127" s="125"/>
      <c r="G127" s="123"/>
      <c r="H127" s="124"/>
    </row>
    <row r="128" spans="5:8" ht="18" customHeight="1">
      <c r="E128" s="126"/>
      <c r="F128" s="125"/>
      <c r="G128" s="123"/>
      <c r="H128" s="124"/>
    </row>
    <row r="129" spans="5:8" ht="18" customHeight="1">
      <c r="E129" s="126"/>
      <c r="F129" s="125"/>
      <c r="G129" s="123"/>
      <c r="H129" s="124"/>
    </row>
    <row r="130" spans="5:8" ht="18" customHeight="1">
      <c r="E130" s="126"/>
      <c r="F130" s="125"/>
      <c r="G130" s="123"/>
      <c r="H130" s="124"/>
    </row>
    <row r="131" spans="5:8" ht="18" customHeight="1">
      <c r="E131" s="126"/>
      <c r="F131" s="125"/>
      <c r="G131" s="123"/>
      <c r="H131" s="124"/>
    </row>
    <row r="132" spans="5:8" ht="18" customHeight="1">
      <c r="E132" s="126"/>
      <c r="F132" s="125"/>
      <c r="G132" s="123"/>
      <c r="H132" s="124"/>
    </row>
    <row r="133" spans="5:8" ht="18" customHeight="1">
      <c r="E133" s="126"/>
      <c r="F133" s="125"/>
      <c r="G133" s="123"/>
      <c r="H133" s="124"/>
    </row>
    <row r="134" spans="5:8" ht="18" customHeight="1">
      <c r="E134" s="126"/>
      <c r="F134" s="125"/>
      <c r="G134" s="123"/>
      <c r="H134" s="124"/>
    </row>
    <row r="135" spans="5:8" ht="18" customHeight="1">
      <c r="E135" s="126"/>
      <c r="F135" s="125"/>
      <c r="G135" s="123"/>
      <c r="H135" s="124"/>
    </row>
    <row r="136" spans="5:8" ht="18" customHeight="1">
      <c r="E136" s="126"/>
      <c r="F136" s="125"/>
      <c r="G136" s="123"/>
      <c r="H136" s="124"/>
    </row>
    <row r="137" spans="5:8" ht="18" customHeight="1">
      <c r="E137" s="126"/>
      <c r="F137" s="125"/>
      <c r="G137" s="123"/>
      <c r="H137" s="124"/>
    </row>
    <row r="138" spans="5:8" ht="18" customHeight="1">
      <c r="E138" s="126"/>
      <c r="F138" s="125"/>
      <c r="G138" s="123"/>
      <c r="H138" s="124"/>
    </row>
    <row r="139" spans="5:8" ht="18" customHeight="1">
      <c r="E139" s="126"/>
      <c r="F139" s="125"/>
      <c r="G139" s="123"/>
      <c r="H139" s="124"/>
    </row>
    <row r="140" spans="5:8" ht="18" customHeight="1">
      <c r="E140" s="126"/>
      <c r="F140" s="125"/>
      <c r="G140" s="123"/>
      <c r="H140" s="124"/>
    </row>
    <row r="141" spans="5:8" ht="18" customHeight="1">
      <c r="E141" s="126"/>
      <c r="F141" s="125"/>
      <c r="G141" s="123"/>
      <c r="H141" s="124"/>
    </row>
  </sheetData>
  <mergeCells count="32">
    <mergeCell ref="E1:H1"/>
    <mergeCell ref="A2:H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A13:D13"/>
    <mergeCell ref="A15:D15"/>
    <mergeCell ref="A16:A17"/>
    <mergeCell ref="B16:B17"/>
    <mergeCell ref="C16:C17"/>
    <mergeCell ref="D16:D17"/>
    <mergeCell ref="E16:E17"/>
    <mergeCell ref="F16:F17"/>
    <mergeCell ref="G16:G17"/>
    <mergeCell ref="H16:H17"/>
    <mergeCell ref="A25:D25"/>
    <mergeCell ref="A27:D27"/>
    <mergeCell ref="A28:A29"/>
    <mergeCell ref="B28:B29"/>
    <mergeCell ref="C28:C29"/>
    <mergeCell ref="D28:D29"/>
    <mergeCell ref="E28:E29"/>
    <mergeCell ref="F28:F29"/>
    <mergeCell ref="G28:G29"/>
    <mergeCell ref="H28:H29"/>
    <mergeCell ref="A34:D34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69"/>
  <headerFooter alignWithMargins="0">
    <oddHeader>&amp;R&amp;"Times New Roman,Normalny"&amp;12Zał Nr 7 do Sprawozdania Burmistrza z wykonania budżetu za 2009 roku</oddHeader>
    <oddFooter>&amp;C&amp;"Times New Roman,Normalny"&amp;12Strona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showGridLines="0" defaultGridColor="0" view="pageBreakPreview" zoomScale="80" zoomScaleSheetLayoutView="80" colorId="15" workbookViewId="0" topLeftCell="A10">
      <selection activeCell="C1" sqref="C1"/>
    </sheetView>
  </sheetViews>
  <sheetFormatPr defaultColWidth="12.00390625" defaultRowHeight="12.75"/>
  <cols>
    <col min="1" max="1" width="8.375" style="318" customWidth="1"/>
    <col min="2" max="2" width="57.625" style="319" customWidth="1"/>
    <col min="3" max="3" width="18.00390625" style="319" customWidth="1"/>
    <col min="4" max="4" width="19.625" style="320" customWidth="1"/>
    <col min="5" max="5" width="11.375" style="321" customWidth="1"/>
    <col min="6" max="16384" width="11.625" style="321" customWidth="1"/>
  </cols>
  <sheetData>
    <row r="1" spans="2:5" ht="24" customHeight="1">
      <c r="B1"/>
      <c r="C1" s="46"/>
      <c r="D1" s="46"/>
      <c r="E1" s="46"/>
    </row>
    <row r="2" spans="1:5" s="4" customFormat="1" ht="17.25" customHeight="1">
      <c r="A2" s="322" t="s">
        <v>240</v>
      </c>
      <c r="B2" s="322"/>
      <c r="C2" s="322"/>
      <c r="D2" s="322"/>
      <c r="E2" s="322"/>
    </row>
    <row r="3" spans="1:5" s="4" customFormat="1" ht="18.75" customHeight="1">
      <c r="A3" s="9"/>
      <c r="B3" s="10"/>
      <c r="C3" s="10"/>
      <c r="D3" s="323" t="s">
        <v>1</v>
      </c>
      <c r="E3" s="323"/>
    </row>
    <row r="4" spans="1:5" s="16" customFormat="1" ht="24.75" customHeight="1">
      <c r="A4" s="12" t="s">
        <v>2</v>
      </c>
      <c r="B4" s="13" t="s">
        <v>3</v>
      </c>
      <c r="C4" s="13" t="s">
        <v>4</v>
      </c>
      <c r="D4" s="14" t="s">
        <v>5</v>
      </c>
      <c r="E4" s="15" t="s">
        <v>6</v>
      </c>
    </row>
    <row r="5" spans="1:5" s="4" customFormat="1" ht="17.25">
      <c r="A5" s="21" t="s">
        <v>7</v>
      </c>
      <c r="B5" s="22" t="s">
        <v>8</v>
      </c>
      <c r="C5" s="324">
        <f>'Zał 9'!F8+'Zał 10'!F8</f>
        <v>567586.62</v>
      </c>
      <c r="D5" s="324">
        <f>'Zał 9'!G8+'Zał 10'!G8</f>
        <v>440086.39</v>
      </c>
      <c r="E5" s="325">
        <f>(D5/C5)*100</f>
        <v>77.53642783193163</v>
      </c>
    </row>
    <row r="6" spans="1:5" s="4" customFormat="1" ht="32.25">
      <c r="A6" s="21" t="s">
        <v>241</v>
      </c>
      <c r="B6" s="22" t="s">
        <v>242</v>
      </c>
      <c r="C6" s="324">
        <f>'Zał 9'!F13</f>
        <v>208000</v>
      </c>
      <c r="D6" s="324">
        <f>'Zał 9'!G13</f>
        <v>202372.11</v>
      </c>
      <c r="E6" s="325">
        <f>(D6/C6)*100</f>
        <v>97.29428365384615</v>
      </c>
    </row>
    <row r="7" spans="1:5" s="4" customFormat="1" ht="17.25">
      <c r="A7" s="21" t="s">
        <v>9</v>
      </c>
      <c r="B7" s="22" t="s">
        <v>243</v>
      </c>
      <c r="C7" s="324">
        <f>'Zał 9'!F17</f>
        <v>3811500</v>
      </c>
      <c r="D7" s="324">
        <f>'Zał 9'!G17</f>
        <v>3776169.0599999996</v>
      </c>
      <c r="E7" s="325">
        <f>(D7/C7)*100</f>
        <v>99.07304368358912</v>
      </c>
    </row>
    <row r="8" spans="1:5" s="4" customFormat="1" ht="17.25">
      <c r="A8" s="21" t="s">
        <v>11</v>
      </c>
      <c r="B8" s="22" t="s">
        <v>244</v>
      </c>
      <c r="C8" s="324">
        <f>'Zał 9'!F32</f>
        <v>621151</v>
      </c>
      <c r="D8" s="324">
        <f>'Zał 9'!G32</f>
        <v>614074.29</v>
      </c>
      <c r="E8" s="325">
        <f>(D8/C8)*100</f>
        <v>98.86071019768141</v>
      </c>
    </row>
    <row r="9" spans="1:5" s="4" customFormat="1" ht="17.25">
      <c r="A9" s="21" t="s">
        <v>12</v>
      </c>
      <c r="B9" s="22" t="s">
        <v>245</v>
      </c>
      <c r="C9" s="324">
        <f>'Zał 9'!F43+'Zał 11'!F9</f>
        <v>2199900</v>
      </c>
      <c r="D9" s="324">
        <f>'Zał 9'!G43+'Zał 11'!G9</f>
        <v>2122230.16</v>
      </c>
      <c r="E9" s="325">
        <f>(D9/C9)*100</f>
        <v>96.46939224510206</v>
      </c>
    </row>
    <row r="10" spans="1:5" s="4" customFormat="1" ht="17.25">
      <c r="A10" s="21" t="s">
        <v>13</v>
      </c>
      <c r="B10" s="22" t="s">
        <v>76</v>
      </c>
      <c r="C10" s="324">
        <f>'Zał 9'!F53+'Zał 10'!F12</f>
        <v>4584500</v>
      </c>
      <c r="D10" s="324">
        <f>'Zał 9'!G53+'Zał 10'!G12</f>
        <v>4509570.38</v>
      </c>
      <c r="E10" s="325">
        <f>(D10/C10)*100</f>
        <v>98.3655879594285</v>
      </c>
    </row>
    <row r="11" spans="1:5" s="4" customFormat="1" ht="32.25">
      <c r="A11" s="21" t="s">
        <v>14</v>
      </c>
      <c r="B11" s="22" t="s">
        <v>246</v>
      </c>
      <c r="C11" s="324">
        <f>'Zał 10'!F18</f>
        <v>29901</v>
      </c>
      <c r="D11" s="324">
        <f>'Zał 10'!G18</f>
        <v>29900.550000000003</v>
      </c>
      <c r="E11" s="325">
        <f>(D11/C11)*100</f>
        <v>99.99849503361092</v>
      </c>
    </row>
    <row r="12" spans="1:5" s="4" customFormat="1" ht="32.25">
      <c r="A12" s="21" t="s">
        <v>247</v>
      </c>
      <c r="B12" s="22" t="s">
        <v>248</v>
      </c>
      <c r="C12" s="324">
        <f>'Zał 9'!F102</f>
        <v>430000</v>
      </c>
      <c r="D12" s="324">
        <f>'Zał 9'!G102</f>
        <v>419519.19</v>
      </c>
      <c r="E12" s="325">
        <f>(D12/C12)*100</f>
        <v>97.5626023255814</v>
      </c>
    </row>
    <row r="13" spans="1:5" s="4" customFormat="1" ht="48">
      <c r="A13" s="21" t="s">
        <v>15</v>
      </c>
      <c r="B13" s="24" t="s">
        <v>249</v>
      </c>
      <c r="C13" s="324">
        <f>'Zał 9'!F119</f>
        <v>62500</v>
      </c>
      <c r="D13" s="324">
        <f>'Zał 9'!G119</f>
        <v>57377.18</v>
      </c>
      <c r="E13" s="325">
        <f>(D13/C13)*100</f>
        <v>91.803488</v>
      </c>
    </row>
    <row r="14" spans="1:5" s="4" customFormat="1" ht="17.25">
      <c r="A14" s="21" t="s">
        <v>250</v>
      </c>
      <c r="B14" s="24" t="s">
        <v>251</v>
      </c>
      <c r="C14" s="324">
        <f>'Zał 9'!F123</f>
        <v>590000</v>
      </c>
      <c r="D14" s="324">
        <f>'Zał 9'!G123</f>
        <v>420996.76</v>
      </c>
      <c r="E14" s="325">
        <f>(D14/C14)*100</f>
        <v>71.35538305084745</v>
      </c>
    </row>
    <row r="15" spans="1:5" s="4" customFormat="1" ht="17.25">
      <c r="A15" s="21" t="s">
        <v>16</v>
      </c>
      <c r="B15" s="22" t="s">
        <v>138</v>
      </c>
      <c r="C15" s="324">
        <f>'Zał 9'!F128</f>
        <v>334237</v>
      </c>
      <c r="D15" s="324">
        <f>'Zał 9'!G128</f>
        <v>290545</v>
      </c>
      <c r="E15" s="325">
        <f>(D15/C15)*100</f>
        <v>86.9278386294755</v>
      </c>
    </row>
    <row r="16" spans="1:5" s="4" customFormat="1" ht="17.25">
      <c r="A16" s="21" t="s">
        <v>17</v>
      </c>
      <c r="B16" s="22" t="s">
        <v>146</v>
      </c>
      <c r="C16" s="324">
        <f>'Zał 9'!F136</f>
        <v>17679231</v>
      </c>
      <c r="D16" s="324">
        <f>'Zał 9'!G136</f>
        <v>17556146.100000005</v>
      </c>
      <c r="E16" s="325">
        <f>(D16/C16)*100</f>
        <v>99.30378815684917</v>
      </c>
    </row>
    <row r="17" spans="1:5" s="4" customFormat="1" ht="17.25">
      <c r="A17" s="21" t="s">
        <v>18</v>
      </c>
      <c r="B17" s="22" t="s">
        <v>252</v>
      </c>
      <c r="C17" s="324">
        <f>'Zał 9'!F241</f>
        <v>353050</v>
      </c>
      <c r="D17" s="324">
        <f>'Zał 9'!G241</f>
        <v>353050</v>
      </c>
      <c r="E17" s="325">
        <f>(D17/C17)*100</f>
        <v>100</v>
      </c>
    </row>
    <row r="18" spans="1:5" s="4" customFormat="1" ht="17.25">
      <c r="A18" s="21" t="s">
        <v>20</v>
      </c>
      <c r="B18" s="22" t="s">
        <v>215</v>
      </c>
      <c r="C18" s="324">
        <v>9188510.36</v>
      </c>
      <c r="D18" s="324">
        <v>8884809.73</v>
      </c>
      <c r="E18" s="325">
        <f>(D18/C18)*100</f>
        <v>96.69477839060738</v>
      </c>
    </row>
    <row r="19" spans="1:5" s="4" customFormat="1" ht="15" customHeight="1">
      <c r="A19" s="21" t="s">
        <v>21</v>
      </c>
      <c r="B19" s="22" t="s">
        <v>22</v>
      </c>
      <c r="C19" s="324">
        <f>'Zał 9'!F332</f>
        <v>133976</v>
      </c>
      <c r="D19" s="324">
        <f>'Zał 9'!G332</f>
        <v>133975.99999999997</v>
      </c>
      <c r="E19" s="325">
        <f>(D19/C19)*100</f>
        <v>99.99999999999997</v>
      </c>
    </row>
    <row r="20" spans="1:5" s="4" customFormat="1" ht="17.25">
      <c r="A20" s="21" t="s">
        <v>23</v>
      </c>
      <c r="B20" s="22" t="s">
        <v>253</v>
      </c>
      <c r="C20" s="324">
        <f>'Zał 9'!F351</f>
        <v>216483</v>
      </c>
      <c r="D20" s="324">
        <f>'Zał 9'!G351</f>
        <v>158134.18</v>
      </c>
      <c r="E20" s="325">
        <f>(D20/C20)*100</f>
        <v>73.04692747236503</v>
      </c>
    </row>
    <row r="21" spans="1:5" s="4" customFormat="1" ht="15" customHeight="1">
      <c r="A21" s="21" t="s">
        <v>25</v>
      </c>
      <c r="B21" s="22" t="s">
        <v>254</v>
      </c>
      <c r="C21" s="324">
        <f>'Zał 9'!F355</f>
        <v>5382538</v>
      </c>
      <c r="D21" s="324">
        <f>'Zał 9'!G355</f>
        <v>5167747.99</v>
      </c>
      <c r="E21" s="325">
        <f>(D21/C21)*100</f>
        <v>96.00950313773912</v>
      </c>
    </row>
    <row r="22" spans="1:5" s="4" customFormat="1" ht="17.25">
      <c r="A22" s="21" t="s">
        <v>255</v>
      </c>
      <c r="B22" s="22" t="s">
        <v>256</v>
      </c>
      <c r="C22" s="324">
        <f>'Zał 9'!F383</f>
        <v>1928400</v>
      </c>
      <c r="D22" s="324">
        <f>'Zał 9'!G383</f>
        <v>1896816.15</v>
      </c>
      <c r="E22" s="325">
        <f>(D22/C22)*100</f>
        <v>98.3621733042937</v>
      </c>
    </row>
    <row r="23" spans="1:5" s="4" customFormat="1" ht="17.25">
      <c r="A23" s="25" t="s">
        <v>26</v>
      </c>
      <c r="B23" s="26" t="s">
        <v>257</v>
      </c>
      <c r="C23" s="326">
        <f>'Zał 9'!F402</f>
        <v>2957900</v>
      </c>
      <c r="D23" s="326">
        <f>'Zał 9'!G402</f>
        <v>2810420.31</v>
      </c>
      <c r="E23" s="325">
        <f>(D23/C23)*100</f>
        <v>95.0140407045539</v>
      </c>
    </row>
    <row r="24" spans="1:5" s="32" customFormat="1" ht="17.25">
      <c r="A24" s="327" t="s">
        <v>28</v>
      </c>
      <c r="B24" s="327"/>
      <c r="C24" s="328">
        <f>SUM(C5:C23)</f>
        <v>51279363.98</v>
      </c>
      <c r="D24" s="328">
        <f>SUM(D5:D23)</f>
        <v>49843941.53000001</v>
      </c>
      <c r="E24" s="329">
        <f>(D24/C24)*100</f>
        <v>97.2007795366576</v>
      </c>
    </row>
    <row r="25" spans="1:5" s="4" customFormat="1" ht="17.25">
      <c r="A25" s="33" t="s">
        <v>29</v>
      </c>
      <c r="B25" s="34"/>
      <c r="C25" s="330"/>
      <c r="D25" s="331"/>
      <c r="E25" s="332"/>
    </row>
    <row r="26" spans="1:5" s="4" customFormat="1" ht="17.25">
      <c r="A26" s="37"/>
      <c r="B26" s="333" t="s">
        <v>258</v>
      </c>
      <c r="C26" s="334">
        <f>C24-C27</f>
        <v>39091485.98</v>
      </c>
      <c r="D26" s="335">
        <f>D24-D27</f>
        <v>37955635.90000001</v>
      </c>
      <c r="E26" s="336">
        <f>(D26/C26)*100</f>
        <v>97.0943798847117</v>
      </c>
    </row>
    <row r="27" spans="1:5" s="4" customFormat="1" ht="17.25">
      <c r="A27" s="37"/>
      <c r="B27" s="333" t="s">
        <v>259</v>
      </c>
      <c r="C27" s="334">
        <f>'Zał 20'!E109</f>
        <v>12187878</v>
      </c>
      <c r="D27" s="335">
        <f>'Zał 9'!M415</f>
        <v>11888305.629999997</v>
      </c>
      <c r="E27" s="336">
        <f>(D27/C27)*100</f>
        <v>97.54204653180805</v>
      </c>
    </row>
    <row r="28" spans="3:5" ht="13.5">
      <c r="C28" s="337"/>
      <c r="D28" s="338"/>
      <c r="E28" s="339"/>
    </row>
    <row r="29" spans="3:5" ht="13.5">
      <c r="C29" s="340"/>
      <c r="D29" s="340"/>
      <c r="E29" s="339"/>
    </row>
  </sheetData>
  <mergeCells count="4">
    <mergeCell ref="C1:E1"/>
    <mergeCell ref="A2:E2"/>
    <mergeCell ref="D3:E3"/>
    <mergeCell ref="A24:B24"/>
  </mergeCells>
  <printOptions horizontalCentered="1"/>
  <pageMargins left="0.5902777777777778" right="0.5902777777777778" top="0.7569444444444444" bottom="0.7569444444444444" header="0.5902777777777778" footer="0.5902777777777778"/>
  <pageSetup horizontalDpi="300" verticalDpi="300" orientation="portrait" paperSize="9" scale="79"/>
  <headerFooter alignWithMargins="0">
    <oddHeader>&amp;R&amp;"Times New Roman,Normalny"&amp;12Zał Nr 8 do Sprawozdania Burmistrza z wykonania budżetu za 2009 roku</oddHeader>
    <oddFooter>&amp;C&amp;"Times New Roman,Normalny"&amp;12Strona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E543"/>
  <sheetViews>
    <sheetView showGridLines="0" defaultGridColor="0" view="pageBreakPreview" zoomScale="80" zoomScaleSheetLayoutView="80" colorId="15" workbookViewId="0" topLeftCell="A403">
      <selection activeCell="E432" sqref="E432"/>
    </sheetView>
  </sheetViews>
  <sheetFormatPr defaultColWidth="9.00390625" defaultRowHeight="18" customHeight="1"/>
  <cols>
    <col min="1" max="1" width="10.75390625" style="341" customWidth="1"/>
    <col min="2" max="2" width="12.75390625" style="341" customWidth="1"/>
    <col min="3" max="3" width="12.75390625" style="342" customWidth="1"/>
    <col min="4" max="4" width="90.875" style="343" customWidth="1"/>
    <col min="5" max="5" width="12.75390625" style="342" customWidth="1"/>
    <col min="6" max="6" width="22.875" style="342" customWidth="1"/>
    <col min="7" max="7" width="21.375" style="342" customWidth="1"/>
    <col min="8" max="8" width="18.625" style="342" customWidth="1"/>
    <col min="9" max="10" width="14.75390625" style="342" customWidth="1"/>
    <col min="11" max="11" width="12.75390625" style="342" customWidth="1"/>
    <col min="12" max="12" width="10.75390625" style="342" customWidth="1"/>
    <col min="13" max="13" width="16.75390625" style="342" customWidth="1"/>
    <col min="14" max="15" width="9.00390625" style="342" customWidth="1"/>
    <col min="16" max="17" width="12.875" style="342" customWidth="1"/>
    <col min="18" max="16384" width="9.00390625" style="342" customWidth="1"/>
  </cols>
  <sheetData>
    <row r="1" spans="1:13" ht="16.5" customHeight="1">
      <c r="A1" s="4"/>
      <c r="E1" s="344"/>
      <c r="G1" s="345"/>
      <c r="H1" s="345"/>
      <c r="I1" s="345"/>
      <c r="J1" s="345"/>
      <c r="K1" s="345"/>
      <c r="L1" s="345"/>
      <c r="M1" s="345"/>
    </row>
    <row r="2" spans="1:13" s="347" customFormat="1" ht="39.75" customHeight="1">
      <c r="A2" s="346" t="s">
        <v>260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8" customHeight="1">
      <c r="A3" s="348" t="s">
        <v>261</v>
      </c>
      <c r="B3" s="348"/>
      <c r="C3" s="348"/>
      <c r="D3" s="348"/>
      <c r="E3" s="349"/>
      <c r="M3" s="350" t="s">
        <v>1</v>
      </c>
    </row>
    <row r="4" spans="1:13" s="355" customFormat="1" ht="18" customHeight="1">
      <c r="A4" s="351" t="s">
        <v>2</v>
      </c>
      <c r="B4" s="351" t="s">
        <v>34</v>
      </c>
      <c r="C4" s="175" t="s">
        <v>35</v>
      </c>
      <c r="D4" s="175" t="s">
        <v>262</v>
      </c>
      <c r="E4" s="352" t="s">
        <v>6</v>
      </c>
      <c r="F4" s="353" t="s">
        <v>263</v>
      </c>
      <c r="G4" s="354" t="s">
        <v>264</v>
      </c>
      <c r="H4" s="354"/>
      <c r="I4" s="354"/>
      <c r="J4" s="354"/>
      <c r="K4" s="354"/>
      <c r="L4" s="354"/>
      <c r="M4" s="354"/>
    </row>
    <row r="5" spans="1:13" s="355" customFormat="1" ht="18" customHeight="1">
      <c r="A5" s="351"/>
      <c r="B5" s="351"/>
      <c r="C5" s="175"/>
      <c r="D5" s="175"/>
      <c r="E5" s="352"/>
      <c r="F5" s="353"/>
      <c r="G5" s="353" t="s">
        <v>265</v>
      </c>
      <c r="H5" s="353" t="s">
        <v>266</v>
      </c>
      <c r="I5" s="353"/>
      <c r="J5" s="353"/>
      <c r="K5" s="353"/>
      <c r="L5" s="353"/>
      <c r="M5" s="353" t="s">
        <v>267</v>
      </c>
    </row>
    <row r="6" spans="1:13" s="356" customFormat="1" ht="48" customHeight="1">
      <c r="A6" s="351"/>
      <c r="B6" s="351"/>
      <c r="C6" s="175"/>
      <c r="D6" s="175"/>
      <c r="E6" s="352"/>
      <c r="F6" s="353"/>
      <c r="G6" s="353"/>
      <c r="H6" s="353" t="s">
        <v>268</v>
      </c>
      <c r="I6" s="353" t="s">
        <v>269</v>
      </c>
      <c r="J6" s="353" t="s">
        <v>270</v>
      </c>
      <c r="K6" s="175" t="s">
        <v>271</v>
      </c>
      <c r="L6" s="175" t="s">
        <v>272</v>
      </c>
      <c r="M6" s="353"/>
    </row>
    <row r="7" spans="1:13" s="361" customFormat="1" ht="15.75" customHeight="1">
      <c r="A7" s="357">
        <v>1</v>
      </c>
      <c r="B7" s="357">
        <v>2</v>
      </c>
      <c r="C7" s="358">
        <v>3</v>
      </c>
      <c r="D7" s="358">
        <v>4</v>
      </c>
      <c r="E7" s="359">
        <v>5</v>
      </c>
      <c r="F7" s="360">
        <v>6</v>
      </c>
      <c r="G7" s="360">
        <v>7</v>
      </c>
      <c r="H7" s="360">
        <v>8</v>
      </c>
      <c r="I7" s="360">
        <v>9</v>
      </c>
      <c r="J7" s="360">
        <v>10</v>
      </c>
      <c r="K7" s="358">
        <v>11</v>
      </c>
      <c r="L7" s="358">
        <v>12</v>
      </c>
      <c r="M7" s="360">
        <v>13</v>
      </c>
    </row>
    <row r="8" spans="1:13" ht="18" customHeight="1">
      <c r="A8" s="59" t="s">
        <v>7</v>
      </c>
      <c r="B8" s="59"/>
      <c r="C8" s="362"/>
      <c r="D8" s="363" t="s">
        <v>8</v>
      </c>
      <c r="E8" s="364">
        <f>(G8/F8)*100</f>
        <v>9.515265279473132</v>
      </c>
      <c r="F8" s="365">
        <f>SUM(F9,F11)</f>
        <v>140908</v>
      </c>
      <c r="G8" s="365">
        <f>SUM(G9,G11)</f>
        <v>13407.77</v>
      </c>
      <c r="H8" s="365">
        <f>SUM(H9,H11)</f>
        <v>0</v>
      </c>
      <c r="I8" s="365">
        <f>SUM(I9,I11)</f>
        <v>0</v>
      </c>
      <c r="J8" s="365">
        <f>SUM(J9,J11)</f>
        <v>0</v>
      </c>
      <c r="K8" s="365">
        <f>SUM(K9,K11)</f>
        <v>0</v>
      </c>
      <c r="L8" s="365">
        <f>SUM(L9,L11)</f>
        <v>0</v>
      </c>
      <c r="M8" s="365">
        <f>SUM(M9,M11)</f>
        <v>0</v>
      </c>
    </row>
    <row r="9" spans="1:13" ht="18" customHeight="1">
      <c r="A9" s="64"/>
      <c r="B9" s="64" t="s">
        <v>273</v>
      </c>
      <c r="C9" s="366"/>
      <c r="D9" s="367" t="s">
        <v>274</v>
      </c>
      <c r="E9" s="368">
        <f>(G9/F9)*100</f>
        <v>99.99828460620526</v>
      </c>
      <c r="F9" s="369">
        <f>F10</f>
        <v>13408</v>
      </c>
      <c r="G9" s="369">
        <f>G10</f>
        <v>13407.77</v>
      </c>
      <c r="H9" s="369">
        <f>H10</f>
        <v>0</v>
      </c>
      <c r="I9" s="369">
        <f>I10</f>
        <v>0</v>
      </c>
      <c r="J9" s="369">
        <f>J10</f>
        <v>0</v>
      </c>
      <c r="K9" s="369">
        <f>K10</f>
        <v>0</v>
      </c>
      <c r="L9" s="369">
        <f>L10</f>
        <v>0</v>
      </c>
      <c r="M9" s="369">
        <f>M10</f>
        <v>0</v>
      </c>
    </row>
    <row r="10" spans="1:13" ht="33.75" customHeight="1">
      <c r="A10" s="370"/>
      <c r="B10" s="371" t="s">
        <v>85</v>
      </c>
      <c r="C10" s="372">
        <v>2850</v>
      </c>
      <c r="D10" s="373" t="s">
        <v>275</v>
      </c>
      <c r="E10" s="374">
        <f>(G10/F10)*100</f>
        <v>99.99828460620526</v>
      </c>
      <c r="F10" s="375">
        <v>13408</v>
      </c>
      <c r="G10" s="375">
        <v>13407.77</v>
      </c>
      <c r="H10" s="376"/>
      <c r="I10" s="376"/>
      <c r="J10" s="376"/>
      <c r="K10" s="376"/>
      <c r="L10" s="376"/>
      <c r="M10" s="376"/>
    </row>
    <row r="11" spans="1:13" ht="19.5" customHeight="1">
      <c r="A11" s="370"/>
      <c r="B11" s="100" t="s">
        <v>209</v>
      </c>
      <c r="C11" s="372"/>
      <c r="D11" s="377" t="s">
        <v>42</v>
      </c>
      <c r="E11" s="368">
        <f>(G11/F11)*100</f>
        <v>0</v>
      </c>
      <c r="F11" s="369">
        <f>SUM(F12)</f>
        <v>127500</v>
      </c>
      <c r="G11" s="369">
        <v>0</v>
      </c>
      <c r="H11" s="376"/>
      <c r="I11" s="376"/>
      <c r="J11" s="376"/>
      <c r="K11" s="376"/>
      <c r="L11" s="376"/>
      <c r="M11" s="376"/>
    </row>
    <row r="12" spans="1:13" ht="19.5" customHeight="1">
      <c r="A12" s="370"/>
      <c r="B12" s="378"/>
      <c r="C12" s="372">
        <v>4430</v>
      </c>
      <c r="D12" s="373" t="s">
        <v>276</v>
      </c>
      <c r="E12" s="374">
        <f>(G12/F12)*100</f>
        <v>0</v>
      </c>
      <c r="F12" s="375">
        <v>127500</v>
      </c>
      <c r="G12" s="375">
        <v>0</v>
      </c>
      <c r="H12" s="376"/>
      <c r="I12" s="376"/>
      <c r="J12" s="376"/>
      <c r="K12" s="376"/>
      <c r="L12" s="376"/>
      <c r="M12" s="376"/>
    </row>
    <row r="13" spans="1:13" ht="19.5" customHeight="1">
      <c r="A13" s="379">
        <v>400</v>
      </c>
      <c r="B13" s="379"/>
      <c r="C13" s="362"/>
      <c r="D13" s="363" t="s">
        <v>242</v>
      </c>
      <c r="E13" s="364">
        <f>(G13/F13)*100</f>
        <v>97.29428365384615</v>
      </c>
      <c r="F13" s="365">
        <f>SUM(F14)</f>
        <v>208000</v>
      </c>
      <c r="G13" s="365">
        <f>SUM(G14)</f>
        <v>202372.11</v>
      </c>
      <c r="H13" s="365">
        <f>SUM(H14)</f>
        <v>0</v>
      </c>
      <c r="I13" s="365">
        <f>SUM(I14)</f>
        <v>0</v>
      </c>
      <c r="J13" s="365">
        <f>SUM(J14)</f>
        <v>0</v>
      </c>
      <c r="K13" s="365">
        <f>SUM(K14)</f>
        <v>0</v>
      </c>
      <c r="L13" s="365">
        <f>SUM(L14)</f>
        <v>0</v>
      </c>
      <c r="M13" s="365">
        <f>SUM(M14)</f>
        <v>185473.84999999998</v>
      </c>
    </row>
    <row r="14" spans="1:13" ht="18" customHeight="1">
      <c r="A14" s="370"/>
      <c r="B14" s="370">
        <v>40002</v>
      </c>
      <c r="C14" s="366"/>
      <c r="D14" s="367" t="s">
        <v>277</v>
      </c>
      <c r="E14" s="368">
        <f>(G14/F14)*100</f>
        <v>97.29428365384615</v>
      </c>
      <c r="F14" s="369">
        <f>SUM(F15,F16)</f>
        <v>208000</v>
      </c>
      <c r="G14" s="369">
        <f>SUM(G15,G16)</f>
        <v>202372.11</v>
      </c>
      <c r="H14" s="369">
        <f>SUM(H15,H16)</f>
        <v>0</v>
      </c>
      <c r="I14" s="369">
        <f>SUM(I15,I16)</f>
        <v>0</v>
      </c>
      <c r="J14" s="369">
        <f>SUM(J15,J16)</f>
        <v>0</v>
      </c>
      <c r="K14" s="369">
        <f>SUM(K15,K16)</f>
        <v>0</v>
      </c>
      <c r="L14" s="369">
        <f>SUM(L15,L16)</f>
        <v>0</v>
      </c>
      <c r="M14" s="369">
        <f>SUM(M15,M16)</f>
        <v>185473.84999999998</v>
      </c>
    </row>
    <row r="15" spans="1:13" ht="18" customHeight="1">
      <c r="A15" s="370"/>
      <c r="B15" s="380"/>
      <c r="C15" s="381">
        <v>4300</v>
      </c>
      <c r="D15" s="373" t="s">
        <v>278</v>
      </c>
      <c r="E15" s="374">
        <f>(G15/F15)*100</f>
        <v>84.4913</v>
      </c>
      <c r="F15" s="375">
        <v>20000</v>
      </c>
      <c r="G15" s="375">
        <v>16898.26</v>
      </c>
      <c r="H15" s="376"/>
      <c r="I15" s="376"/>
      <c r="J15" s="376"/>
      <c r="K15" s="376"/>
      <c r="L15" s="376"/>
      <c r="M15" s="376"/>
    </row>
    <row r="16" spans="1:13" ht="19.5" customHeight="1">
      <c r="A16" s="370"/>
      <c r="B16" s="380"/>
      <c r="C16" s="381">
        <v>6050</v>
      </c>
      <c r="D16" s="373" t="s">
        <v>279</v>
      </c>
      <c r="E16" s="374">
        <f>(G16/F16)*100</f>
        <v>98.65630319148934</v>
      </c>
      <c r="F16" s="375">
        <f>'Zał 20'!E8</f>
        <v>188000</v>
      </c>
      <c r="G16" s="382">
        <f>M16</f>
        <v>185473.84999999998</v>
      </c>
      <c r="H16" s="376"/>
      <c r="I16" s="376"/>
      <c r="J16" s="376"/>
      <c r="K16" s="376"/>
      <c r="L16" s="376"/>
      <c r="M16" s="375">
        <f>'Zał 20'!F8</f>
        <v>185473.84999999998</v>
      </c>
    </row>
    <row r="17" spans="1:13" ht="18" customHeight="1">
      <c r="A17" s="379">
        <v>600</v>
      </c>
      <c r="B17" s="379"/>
      <c r="C17" s="362"/>
      <c r="D17" s="363" t="s">
        <v>243</v>
      </c>
      <c r="E17" s="364">
        <f>(G17/F17)*100</f>
        <v>99.07304368358912</v>
      </c>
      <c r="F17" s="365">
        <f>F22+F29+F18+F20</f>
        <v>3811500</v>
      </c>
      <c r="G17" s="365">
        <f>G22+G29+G18+G20</f>
        <v>3776169.0599999996</v>
      </c>
      <c r="H17" s="365">
        <f>H22+H29+H18+H20</f>
        <v>0</v>
      </c>
      <c r="I17" s="365">
        <f>I22+I29+I18+I20</f>
        <v>0</v>
      </c>
      <c r="J17" s="365">
        <f>J22+J29+J18+J20</f>
        <v>1320900.9</v>
      </c>
      <c r="K17" s="365">
        <f>K22+K29+K18+K20</f>
        <v>0</v>
      </c>
      <c r="L17" s="365">
        <f>L22+L29+L18+L20</f>
        <v>0</v>
      </c>
      <c r="M17" s="365">
        <f>M22+M29+M18+M20</f>
        <v>3005197.91</v>
      </c>
    </row>
    <row r="18" spans="1:13" ht="18" customHeight="1">
      <c r="A18" s="383"/>
      <c r="B18" s="370">
        <v>60013</v>
      </c>
      <c r="C18" s="384"/>
      <c r="D18" s="377" t="s">
        <v>280</v>
      </c>
      <c r="E18" s="368">
        <f>(G18/F18)*100</f>
        <v>100</v>
      </c>
      <c r="F18" s="385">
        <f>F19</f>
        <v>100000</v>
      </c>
      <c r="G18" s="385">
        <f>G19</f>
        <v>100000</v>
      </c>
      <c r="H18" s="385">
        <f>H19</f>
        <v>0</v>
      </c>
      <c r="I18" s="385">
        <f>I19</f>
        <v>0</v>
      </c>
      <c r="J18" s="385">
        <f>J19</f>
        <v>100000</v>
      </c>
      <c r="K18" s="385">
        <f>K19</f>
        <v>0</v>
      </c>
      <c r="L18" s="385">
        <f>L19</f>
        <v>0</v>
      </c>
      <c r="M18" s="385">
        <f>M19</f>
        <v>100000</v>
      </c>
    </row>
    <row r="19" spans="1:13" ht="29.25" customHeight="1">
      <c r="A19" s="386"/>
      <c r="B19" s="386"/>
      <c r="C19" s="387">
        <v>6630</v>
      </c>
      <c r="D19" s="388" t="s">
        <v>281</v>
      </c>
      <c r="E19" s="374">
        <f>(G19/F19)*100</f>
        <v>100</v>
      </c>
      <c r="F19" s="382">
        <f>'Zał 20'!E13</f>
        <v>100000</v>
      </c>
      <c r="G19" s="376">
        <f>M19</f>
        <v>100000</v>
      </c>
      <c r="H19" s="376"/>
      <c r="I19" s="376"/>
      <c r="J19" s="376">
        <f>M19</f>
        <v>100000</v>
      </c>
      <c r="K19" s="376"/>
      <c r="L19" s="376"/>
      <c r="M19" s="382">
        <f>'Zał 20'!F13</f>
        <v>100000</v>
      </c>
    </row>
    <row r="20" spans="1:239" s="392" customFormat="1" ht="19.5" customHeight="1">
      <c r="A20" s="389"/>
      <c r="B20" s="389">
        <v>60014</v>
      </c>
      <c r="C20" s="390"/>
      <c r="D20" s="391" t="s">
        <v>282</v>
      </c>
      <c r="E20" s="368">
        <f>(G20/F20)*100</f>
        <v>100</v>
      </c>
      <c r="F20" s="385">
        <f>F21</f>
        <v>20935</v>
      </c>
      <c r="G20" s="385">
        <f>G21</f>
        <v>20935</v>
      </c>
      <c r="H20" s="385">
        <f>H21</f>
        <v>0</v>
      </c>
      <c r="I20" s="385">
        <f>I21</f>
        <v>0</v>
      </c>
      <c r="J20" s="385">
        <f>J21</f>
        <v>20935</v>
      </c>
      <c r="K20" s="385">
        <f>K21</f>
        <v>0</v>
      </c>
      <c r="L20" s="385">
        <f>L21</f>
        <v>0</v>
      </c>
      <c r="M20" s="385">
        <f>M21</f>
        <v>20935</v>
      </c>
      <c r="T20" s="393"/>
      <c r="U20" s="393"/>
      <c r="V20" s="393"/>
      <c r="W20" s="394"/>
      <c r="AF20" s="393"/>
      <c r="AG20" s="393"/>
      <c r="AH20" s="393"/>
      <c r="AI20" s="394"/>
      <c r="AR20" s="393"/>
      <c r="AS20" s="393"/>
      <c r="AT20" s="393"/>
      <c r="AU20" s="394"/>
      <c r="BD20" s="393"/>
      <c r="BE20" s="393"/>
      <c r="BF20" s="393"/>
      <c r="BG20" s="394"/>
      <c r="BP20" s="393"/>
      <c r="BQ20" s="393"/>
      <c r="BR20" s="393"/>
      <c r="BS20" s="394"/>
      <c r="CB20" s="393"/>
      <c r="CC20" s="393"/>
      <c r="CD20" s="393"/>
      <c r="CE20" s="394"/>
      <c r="CN20" s="393"/>
      <c r="CO20" s="393"/>
      <c r="CP20" s="393"/>
      <c r="CQ20" s="394"/>
      <c r="CZ20" s="393"/>
      <c r="DA20" s="393"/>
      <c r="DB20" s="393"/>
      <c r="DC20" s="394"/>
      <c r="DL20" s="393"/>
      <c r="DM20" s="393"/>
      <c r="DN20" s="393"/>
      <c r="DO20" s="394"/>
      <c r="DX20" s="393"/>
      <c r="DY20" s="393"/>
      <c r="DZ20" s="393"/>
      <c r="EA20" s="394"/>
      <c r="EJ20" s="393"/>
      <c r="EK20" s="393"/>
      <c r="EL20" s="393"/>
      <c r="EM20" s="394"/>
      <c r="EV20" s="393"/>
      <c r="EW20" s="393"/>
      <c r="EX20" s="393"/>
      <c r="EY20" s="394"/>
      <c r="FH20" s="393"/>
      <c r="FI20" s="393"/>
      <c r="FJ20" s="393"/>
      <c r="FK20" s="394"/>
      <c r="FT20" s="393"/>
      <c r="FU20" s="393"/>
      <c r="FV20" s="393"/>
      <c r="FW20" s="394"/>
      <c r="GF20" s="393"/>
      <c r="GG20" s="393"/>
      <c r="GH20" s="393"/>
      <c r="GI20" s="394"/>
      <c r="GR20" s="393"/>
      <c r="GS20" s="393"/>
      <c r="GT20" s="393"/>
      <c r="GU20" s="394"/>
      <c r="HD20" s="393"/>
      <c r="HE20" s="393"/>
      <c r="HF20" s="393"/>
      <c r="HG20" s="394"/>
      <c r="HP20" s="393"/>
      <c r="HQ20" s="393"/>
      <c r="HR20" s="393"/>
      <c r="HS20" s="394"/>
      <c r="IB20" s="393"/>
      <c r="IC20" s="393"/>
      <c r="ID20" s="393"/>
      <c r="IE20" s="394"/>
    </row>
    <row r="21" spans="1:239" s="392" customFormat="1" ht="29.25" customHeight="1">
      <c r="A21" s="389"/>
      <c r="B21" s="389"/>
      <c r="C21" s="387">
        <v>6620</v>
      </c>
      <c r="D21" s="373" t="s">
        <v>283</v>
      </c>
      <c r="E21" s="374">
        <f>(G21/F21)*100</f>
        <v>100</v>
      </c>
      <c r="F21" s="375">
        <f>'Zał 20'!E16</f>
        <v>20935</v>
      </c>
      <c r="G21" s="382">
        <f>M21</f>
        <v>20935</v>
      </c>
      <c r="H21" s="385"/>
      <c r="I21" s="385"/>
      <c r="J21" s="382">
        <f>M21</f>
        <v>20935</v>
      </c>
      <c r="K21" s="385"/>
      <c r="L21" s="385"/>
      <c r="M21" s="382">
        <f>'Zał 20'!F17</f>
        <v>20935</v>
      </c>
      <c r="S21" s="395"/>
      <c r="T21" s="393"/>
      <c r="U21" s="393"/>
      <c r="V21" s="396"/>
      <c r="W21" s="397"/>
      <c r="X21" s="398"/>
      <c r="AE21" s="395"/>
      <c r="AF21" s="393"/>
      <c r="AG21" s="393"/>
      <c r="AH21" s="396"/>
      <c r="AI21" s="397"/>
      <c r="AJ21" s="398"/>
      <c r="AQ21" s="395"/>
      <c r="AR21" s="393"/>
      <c r="AS21" s="393"/>
      <c r="AT21" s="396"/>
      <c r="AU21" s="397"/>
      <c r="AV21" s="398"/>
      <c r="BC21" s="395"/>
      <c r="BD21" s="393"/>
      <c r="BE21" s="393"/>
      <c r="BF21" s="396"/>
      <c r="BG21" s="397"/>
      <c r="BH21" s="398"/>
      <c r="BO21" s="395"/>
      <c r="BP21" s="393"/>
      <c r="BQ21" s="393"/>
      <c r="BR21" s="396"/>
      <c r="BS21" s="397"/>
      <c r="BT21" s="398"/>
      <c r="CA21" s="395"/>
      <c r="CB21" s="393"/>
      <c r="CC21" s="393"/>
      <c r="CD21" s="396"/>
      <c r="CE21" s="397"/>
      <c r="CF21" s="398"/>
      <c r="CM21" s="395"/>
      <c r="CN21" s="393"/>
      <c r="CO21" s="393"/>
      <c r="CP21" s="396"/>
      <c r="CQ21" s="397"/>
      <c r="CR21" s="398"/>
      <c r="CY21" s="395"/>
      <c r="CZ21" s="393"/>
      <c r="DA21" s="393"/>
      <c r="DB21" s="396"/>
      <c r="DC21" s="397"/>
      <c r="DD21" s="398"/>
      <c r="DK21" s="395"/>
      <c r="DL21" s="393"/>
      <c r="DM21" s="393"/>
      <c r="DN21" s="396"/>
      <c r="DO21" s="397"/>
      <c r="DP21" s="398"/>
      <c r="DW21" s="395"/>
      <c r="DX21" s="393"/>
      <c r="DY21" s="393"/>
      <c r="DZ21" s="396"/>
      <c r="EA21" s="397"/>
      <c r="EB21" s="398"/>
      <c r="EI21" s="395"/>
      <c r="EJ21" s="393"/>
      <c r="EK21" s="393"/>
      <c r="EL21" s="396"/>
      <c r="EM21" s="397"/>
      <c r="EN21" s="398"/>
      <c r="EU21" s="395"/>
      <c r="EV21" s="393"/>
      <c r="EW21" s="393"/>
      <c r="EX21" s="396"/>
      <c r="EY21" s="397"/>
      <c r="EZ21" s="398"/>
      <c r="FG21" s="395"/>
      <c r="FH21" s="393"/>
      <c r="FI21" s="393"/>
      <c r="FJ21" s="396"/>
      <c r="FK21" s="397"/>
      <c r="FL21" s="398"/>
      <c r="FS21" s="395"/>
      <c r="FT21" s="393"/>
      <c r="FU21" s="393"/>
      <c r="FV21" s="396"/>
      <c r="FW21" s="397"/>
      <c r="FX21" s="398"/>
      <c r="GE21" s="395"/>
      <c r="GF21" s="393"/>
      <c r="GG21" s="393"/>
      <c r="GH21" s="396"/>
      <c r="GI21" s="397"/>
      <c r="GJ21" s="398"/>
      <c r="GQ21" s="395"/>
      <c r="GR21" s="393"/>
      <c r="GS21" s="393"/>
      <c r="GT21" s="396"/>
      <c r="GU21" s="397"/>
      <c r="GV21" s="398"/>
      <c r="HC21" s="395"/>
      <c r="HD21" s="393"/>
      <c r="HE21" s="393"/>
      <c r="HF21" s="396"/>
      <c r="HG21" s="397"/>
      <c r="HH21" s="398"/>
      <c r="HO21" s="395"/>
      <c r="HP21" s="393"/>
      <c r="HQ21" s="393"/>
      <c r="HR21" s="396"/>
      <c r="HS21" s="397"/>
      <c r="HT21" s="398"/>
      <c r="IA21" s="395"/>
      <c r="IB21" s="393"/>
      <c r="IC21" s="393"/>
      <c r="ID21" s="396"/>
      <c r="IE21" s="397"/>
    </row>
    <row r="22" spans="1:13" ht="18" customHeight="1">
      <c r="A22" s="370"/>
      <c r="B22" s="370">
        <v>60016</v>
      </c>
      <c r="C22" s="366"/>
      <c r="D22" s="377" t="s">
        <v>46</v>
      </c>
      <c r="E22" s="368">
        <f>(G22/F22)*100</f>
        <v>99.04393752027659</v>
      </c>
      <c r="F22" s="369">
        <f>SUM(F23:F28)</f>
        <v>3683435</v>
      </c>
      <c r="G22" s="369">
        <f>SUM(G23:G28)</f>
        <v>3648219.0599999996</v>
      </c>
      <c r="H22" s="369">
        <f>SUM(H23:H26)</f>
        <v>0</v>
      </c>
      <c r="I22" s="369">
        <f>SUM(I23:I26)</f>
        <v>0</v>
      </c>
      <c r="J22" s="369">
        <f>SUM(J28)</f>
        <v>1199965.9</v>
      </c>
      <c r="K22" s="369">
        <f>SUM(K23:K26)</f>
        <v>0</v>
      </c>
      <c r="L22" s="369">
        <f>SUM(L23:L26)</f>
        <v>0</v>
      </c>
      <c r="M22" s="369">
        <f>SUM(M26,M27,M28)</f>
        <v>2884262.91</v>
      </c>
    </row>
    <row r="23" spans="1:13" ht="18" customHeight="1">
      <c r="A23" s="370"/>
      <c r="B23" s="380"/>
      <c r="C23" s="380">
        <v>4210</v>
      </c>
      <c r="D23" s="399" t="s">
        <v>284</v>
      </c>
      <c r="E23" s="374">
        <f>(G23/F23)*100</f>
        <v>99.1836232359698</v>
      </c>
      <c r="F23" s="375">
        <v>30470</v>
      </c>
      <c r="G23" s="375">
        <v>30221.25</v>
      </c>
      <c r="H23" s="376"/>
      <c r="I23" s="376"/>
      <c r="J23" s="376"/>
      <c r="K23" s="376"/>
      <c r="L23" s="376"/>
      <c r="M23" s="376"/>
    </row>
    <row r="24" spans="1:13" ht="18" customHeight="1">
      <c r="A24" s="370"/>
      <c r="B24" s="380"/>
      <c r="C24" s="380">
        <v>4270</v>
      </c>
      <c r="D24" s="399" t="s">
        <v>285</v>
      </c>
      <c r="E24" s="374">
        <f>(G24/F24)*100</f>
        <v>99.97385463515597</v>
      </c>
      <c r="F24" s="375">
        <v>614564</v>
      </c>
      <c r="G24" s="375">
        <v>614403.32</v>
      </c>
      <c r="H24" s="376"/>
      <c r="I24" s="376"/>
      <c r="J24" s="376"/>
      <c r="K24" s="376"/>
      <c r="L24" s="376"/>
      <c r="M24" s="376"/>
    </row>
    <row r="25" spans="1:13" ht="18" customHeight="1">
      <c r="A25" s="370"/>
      <c r="B25" s="380"/>
      <c r="C25" s="380">
        <v>4300</v>
      </c>
      <c r="D25" s="399" t="s">
        <v>278</v>
      </c>
      <c r="E25" s="374">
        <f>(G25/F25)*100</f>
        <v>99.6214718036482</v>
      </c>
      <c r="F25" s="375">
        <v>119785</v>
      </c>
      <c r="G25" s="375">
        <v>119331.58</v>
      </c>
      <c r="H25" s="376"/>
      <c r="I25" s="376"/>
      <c r="J25" s="376"/>
      <c r="K25" s="376"/>
      <c r="L25" s="376"/>
      <c r="M25" s="376"/>
    </row>
    <row r="26" spans="1:13" ht="19.5" customHeight="1">
      <c r="A26" s="370"/>
      <c r="B26" s="380"/>
      <c r="C26" s="380">
        <v>6050</v>
      </c>
      <c r="D26" s="399" t="s">
        <v>286</v>
      </c>
      <c r="E26" s="374">
        <f>(G26/F26)*100</f>
        <v>98.05894423280047</v>
      </c>
      <c r="F26" s="375">
        <v>1685220</v>
      </c>
      <c r="G26" s="376">
        <f>M26</f>
        <v>1652508.9400000002</v>
      </c>
      <c r="H26" s="376"/>
      <c r="I26" s="376"/>
      <c r="J26" s="376"/>
      <c r="K26" s="376"/>
      <c r="L26" s="376"/>
      <c r="M26" s="375">
        <f>'Zał 20'!F19</f>
        <v>1652508.9400000002</v>
      </c>
    </row>
    <row r="27" spans="1:13" ht="19.5" customHeight="1">
      <c r="A27" s="370"/>
      <c r="B27" s="380"/>
      <c r="C27" s="380">
        <v>6059</v>
      </c>
      <c r="D27" s="399" t="s">
        <v>286</v>
      </c>
      <c r="E27" s="374">
        <f>(G27/F27)*100</f>
        <v>95.0884534848938</v>
      </c>
      <c r="F27" s="375">
        <v>33430</v>
      </c>
      <c r="G27" s="376">
        <f>M27</f>
        <v>31788.07</v>
      </c>
      <c r="H27" s="376"/>
      <c r="I27" s="376"/>
      <c r="J27" s="376"/>
      <c r="K27" s="376"/>
      <c r="L27" s="376"/>
      <c r="M27" s="375">
        <f>'Zał 20'!F29</f>
        <v>31788.07</v>
      </c>
    </row>
    <row r="28" spans="1:13" ht="29.25" customHeight="1">
      <c r="A28" s="370"/>
      <c r="B28" s="380"/>
      <c r="C28" s="380">
        <v>6629</v>
      </c>
      <c r="D28" s="373" t="s">
        <v>283</v>
      </c>
      <c r="E28" s="374">
        <f>(G28/F28)*100</f>
        <v>99.99999166643055</v>
      </c>
      <c r="F28" s="375">
        <v>1199966</v>
      </c>
      <c r="G28" s="376">
        <f>M28</f>
        <v>1199965.9</v>
      </c>
      <c r="H28" s="376"/>
      <c r="I28" s="376"/>
      <c r="J28" s="376">
        <f>M28</f>
        <v>1199965.9</v>
      </c>
      <c r="K28" s="376"/>
      <c r="L28" s="376"/>
      <c r="M28" s="375">
        <f>'Zał 20'!F31</f>
        <v>1199965.9</v>
      </c>
    </row>
    <row r="29" spans="1:13" ht="18" customHeight="1">
      <c r="A29" s="370"/>
      <c r="B29" s="370">
        <v>60095</v>
      </c>
      <c r="C29" s="370"/>
      <c r="D29" s="400" t="s">
        <v>42</v>
      </c>
      <c r="E29" s="368">
        <f>(G29/F29)*100</f>
        <v>98.38709677419355</v>
      </c>
      <c r="F29" s="369">
        <f>SUM(F30,F31)</f>
        <v>7130</v>
      </c>
      <c r="G29" s="369">
        <f>SUM(G30,G31)</f>
        <v>7015</v>
      </c>
      <c r="H29" s="369">
        <f>SUM(H30)</f>
        <v>0</v>
      </c>
      <c r="I29" s="369">
        <f>SUM(I30)</f>
        <v>0</v>
      </c>
      <c r="J29" s="369">
        <f>SUM(J30)</f>
        <v>0</v>
      </c>
      <c r="K29" s="369">
        <f>SUM(K30)</f>
        <v>0</v>
      </c>
      <c r="L29" s="369">
        <f>SUM(L30)</f>
        <v>0</v>
      </c>
      <c r="M29" s="369">
        <f>SUM(M30)</f>
        <v>0</v>
      </c>
    </row>
    <row r="30" spans="1:13" ht="18" customHeight="1">
      <c r="A30" s="370"/>
      <c r="B30" s="380"/>
      <c r="C30" s="380">
        <v>4270</v>
      </c>
      <c r="D30" s="399" t="s">
        <v>287</v>
      </c>
      <c r="E30" s="374">
        <f>(G30/F30)*100</f>
        <v>98.47142857142858</v>
      </c>
      <c r="F30" s="375">
        <v>7000</v>
      </c>
      <c r="G30" s="375">
        <v>6893</v>
      </c>
      <c r="H30" s="376"/>
      <c r="I30" s="376"/>
      <c r="J30" s="376"/>
      <c r="K30" s="376"/>
      <c r="L30" s="376"/>
      <c r="M30" s="376"/>
    </row>
    <row r="31" spans="1:13" ht="18" customHeight="1">
      <c r="A31" s="370"/>
      <c r="B31" s="380"/>
      <c r="C31" s="380">
        <v>4300</v>
      </c>
      <c r="D31" s="399" t="s">
        <v>288</v>
      </c>
      <c r="E31" s="374">
        <f>(G31/F31)*100</f>
        <v>93.84615384615384</v>
      </c>
      <c r="F31" s="375">
        <v>130</v>
      </c>
      <c r="G31" s="375">
        <v>122</v>
      </c>
      <c r="H31" s="376"/>
      <c r="I31" s="376"/>
      <c r="J31" s="376"/>
      <c r="K31" s="376"/>
      <c r="L31" s="376"/>
      <c r="M31" s="376"/>
    </row>
    <row r="32" spans="1:13" ht="18" customHeight="1">
      <c r="A32" s="379">
        <v>700</v>
      </c>
      <c r="B32" s="379"/>
      <c r="C32" s="379"/>
      <c r="D32" s="60" t="s">
        <v>244</v>
      </c>
      <c r="E32" s="364">
        <f>(G32/F32)*100</f>
        <v>98.86071019768141</v>
      </c>
      <c r="F32" s="365">
        <f>F33+F40</f>
        <v>621151</v>
      </c>
      <c r="G32" s="365">
        <f>G33+G40</f>
        <v>614074.29</v>
      </c>
      <c r="H32" s="365">
        <f>H33+H40</f>
        <v>0</v>
      </c>
      <c r="I32" s="365">
        <f>I33+I40</f>
        <v>0</v>
      </c>
      <c r="J32" s="365">
        <f>J33+J40</f>
        <v>0</v>
      </c>
      <c r="K32" s="365">
        <f>K33+K40</f>
        <v>0</v>
      </c>
      <c r="L32" s="365">
        <f>L33+L40</f>
        <v>0</v>
      </c>
      <c r="M32" s="365">
        <f>M33+M40</f>
        <v>317571.20999999996</v>
      </c>
    </row>
    <row r="33" spans="1:13" ht="15.75" customHeight="1">
      <c r="A33" s="370"/>
      <c r="B33" s="370">
        <v>70005</v>
      </c>
      <c r="C33" s="370"/>
      <c r="D33" s="400" t="s">
        <v>52</v>
      </c>
      <c r="E33" s="368">
        <f>(G33/F33)*100</f>
        <v>98.41276345684993</v>
      </c>
      <c r="F33" s="369">
        <f>SUM(F34,F35,F36,F37,F38,F39)</f>
        <v>445851</v>
      </c>
      <c r="G33" s="369">
        <f>SUM(G34:G39)</f>
        <v>438774.29</v>
      </c>
      <c r="H33" s="369">
        <f>SUM(H34:H38)</f>
        <v>0</v>
      </c>
      <c r="I33" s="369">
        <f>SUM(I34:I38)</f>
        <v>0</v>
      </c>
      <c r="J33" s="369">
        <f>SUM(J34:J38)</f>
        <v>0</v>
      </c>
      <c r="K33" s="369">
        <f>SUM(K34:K38)</f>
        <v>0</v>
      </c>
      <c r="L33" s="369">
        <f>SUM(L34:L38)</f>
        <v>0</v>
      </c>
      <c r="M33" s="369">
        <f>SUM(M38:M39)</f>
        <v>317571.20999999996</v>
      </c>
    </row>
    <row r="34" spans="1:13" ht="18" customHeight="1">
      <c r="A34" s="370"/>
      <c r="B34" s="380"/>
      <c r="C34" s="380">
        <v>4270</v>
      </c>
      <c r="D34" s="399" t="s">
        <v>287</v>
      </c>
      <c r="E34" s="374">
        <f>(G34/F34)*100</f>
        <v>100</v>
      </c>
      <c r="F34" s="375">
        <v>15000</v>
      </c>
      <c r="G34" s="375">
        <v>15000</v>
      </c>
      <c r="H34" s="376"/>
      <c r="I34" s="376"/>
      <c r="J34" s="376"/>
      <c r="K34" s="376"/>
      <c r="L34" s="376"/>
      <c r="M34" s="376"/>
    </row>
    <row r="35" spans="1:13" ht="18" customHeight="1">
      <c r="A35" s="370"/>
      <c r="B35" s="380"/>
      <c r="C35" s="380">
        <v>4300</v>
      </c>
      <c r="D35" s="399" t="s">
        <v>278</v>
      </c>
      <c r="E35" s="374">
        <f>(G35/F35)*100</f>
        <v>97.68977331791712</v>
      </c>
      <c r="F35" s="375">
        <v>94273</v>
      </c>
      <c r="G35" s="382">
        <v>92095.08</v>
      </c>
      <c r="H35" s="376"/>
      <c r="I35" s="376"/>
      <c r="J35" s="376"/>
      <c r="K35" s="376"/>
      <c r="L35" s="376"/>
      <c r="M35" s="376"/>
    </row>
    <row r="36" spans="1:13" ht="18" customHeight="1">
      <c r="A36" s="370"/>
      <c r="B36" s="380"/>
      <c r="C36" s="380">
        <v>4430</v>
      </c>
      <c r="D36" s="399" t="s">
        <v>276</v>
      </c>
      <c r="E36" s="374">
        <f>(G36/F36)*100</f>
        <v>90.57614235121362</v>
      </c>
      <c r="F36" s="375">
        <v>11577</v>
      </c>
      <c r="G36" s="375">
        <v>10486</v>
      </c>
      <c r="H36" s="376"/>
      <c r="I36" s="376"/>
      <c r="J36" s="376"/>
      <c r="K36" s="376"/>
      <c r="L36" s="376"/>
      <c r="M36" s="376"/>
    </row>
    <row r="37" spans="1:13" ht="18" customHeight="1">
      <c r="A37" s="370"/>
      <c r="B37" s="380"/>
      <c r="C37" s="380">
        <v>4600</v>
      </c>
      <c r="D37" s="399" t="s">
        <v>289</v>
      </c>
      <c r="E37" s="374">
        <f>(G37/F37)*100</f>
        <v>99.77961432506886</v>
      </c>
      <c r="F37" s="375">
        <v>3630</v>
      </c>
      <c r="G37" s="375">
        <v>3622</v>
      </c>
      <c r="H37" s="376"/>
      <c r="I37" s="376"/>
      <c r="J37" s="376"/>
      <c r="K37" s="376"/>
      <c r="L37" s="376"/>
      <c r="M37" s="376"/>
    </row>
    <row r="38" spans="1:13" ht="19.5" customHeight="1">
      <c r="A38" s="370"/>
      <c r="B38" s="380"/>
      <c r="C38" s="380">
        <v>6050</v>
      </c>
      <c r="D38" s="399" t="s">
        <v>286</v>
      </c>
      <c r="E38" s="374">
        <f>(G38/F38)*100</f>
        <v>96.99997630331754</v>
      </c>
      <c r="F38" s="375">
        <v>126600</v>
      </c>
      <c r="G38" s="376">
        <f>M38</f>
        <v>122801.97</v>
      </c>
      <c r="H38" s="376"/>
      <c r="I38" s="376"/>
      <c r="J38" s="401"/>
      <c r="K38" s="376"/>
      <c r="L38" s="376"/>
      <c r="M38" s="375">
        <f>'Zał 20'!F35</f>
        <v>122801.97</v>
      </c>
    </row>
    <row r="39" spans="1:13" ht="19.5" customHeight="1">
      <c r="A39" s="370"/>
      <c r="B39" s="380"/>
      <c r="C39" s="380">
        <v>6060</v>
      </c>
      <c r="D39" s="399" t="s">
        <v>290</v>
      </c>
      <c r="E39" s="374">
        <f>(G39/F39)*100</f>
        <v>99.99909637471697</v>
      </c>
      <c r="F39" s="375">
        <v>194771</v>
      </c>
      <c r="G39" s="376">
        <f>M39</f>
        <v>194769.24</v>
      </c>
      <c r="H39" s="376"/>
      <c r="I39" s="376"/>
      <c r="J39" s="376"/>
      <c r="K39" s="376"/>
      <c r="L39" s="376"/>
      <c r="M39" s="375">
        <f>'Zał 20'!F37</f>
        <v>194769.24</v>
      </c>
    </row>
    <row r="40" spans="1:13" ht="15.75" customHeight="1">
      <c r="A40" s="370"/>
      <c r="B40" s="370">
        <v>70021</v>
      </c>
      <c r="C40" s="370"/>
      <c r="D40" s="400" t="s">
        <v>70</v>
      </c>
      <c r="E40" s="368">
        <f>(G40/F40)*100</f>
        <v>100</v>
      </c>
      <c r="F40" s="369">
        <f>SUM(F41:F42)</f>
        <v>175300</v>
      </c>
      <c r="G40" s="369">
        <f>SUM(G41:G42)</f>
        <v>175300</v>
      </c>
      <c r="H40" s="369">
        <f>SUM(H41:H42)</f>
        <v>0</v>
      </c>
      <c r="I40" s="369">
        <f>SUM(I41:I42)</f>
        <v>0</v>
      </c>
      <c r="J40" s="369">
        <f>SUM(J41:J42)</f>
        <v>0</v>
      </c>
      <c r="K40" s="369">
        <f>SUM(K41:K42)</f>
        <v>0</v>
      </c>
      <c r="L40" s="369">
        <f>SUM(L41:L42)</f>
        <v>0</v>
      </c>
      <c r="M40" s="369">
        <f>SUM(M41:M42)</f>
        <v>0</v>
      </c>
    </row>
    <row r="41" spans="1:13" ht="18" customHeight="1">
      <c r="A41" s="370"/>
      <c r="B41" s="380"/>
      <c r="C41" s="380">
        <v>4270</v>
      </c>
      <c r="D41" s="399" t="s">
        <v>287</v>
      </c>
      <c r="E41" s="374">
        <f>(G41/F41)*100</f>
        <v>100</v>
      </c>
      <c r="F41" s="375">
        <v>113300</v>
      </c>
      <c r="G41" s="375">
        <v>113300</v>
      </c>
      <c r="H41" s="376"/>
      <c r="I41" s="376"/>
      <c r="J41" s="376"/>
      <c r="K41" s="376"/>
      <c r="L41" s="376"/>
      <c r="M41" s="376"/>
    </row>
    <row r="42" spans="1:13" ht="18" customHeight="1">
      <c r="A42" s="370"/>
      <c r="B42" s="380"/>
      <c r="C42" s="380">
        <v>4300</v>
      </c>
      <c r="D42" s="399" t="s">
        <v>278</v>
      </c>
      <c r="E42" s="374">
        <f>(G42/F42)*100</f>
        <v>100</v>
      </c>
      <c r="F42" s="375">
        <v>62000</v>
      </c>
      <c r="G42" s="375">
        <v>62000</v>
      </c>
      <c r="H42" s="376"/>
      <c r="I42" s="376"/>
      <c r="J42" s="376"/>
      <c r="K42" s="376"/>
      <c r="L42" s="376"/>
      <c r="M42" s="376"/>
    </row>
    <row r="43" spans="1:13" ht="18" customHeight="1">
      <c r="A43" s="379">
        <v>710</v>
      </c>
      <c r="B43" s="379"/>
      <c r="C43" s="379"/>
      <c r="D43" s="60" t="s">
        <v>245</v>
      </c>
      <c r="E43" s="364">
        <f>(G43/F43)*100</f>
        <v>96.45957516637799</v>
      </c>
      <c r="F43" s="365">
        <f>F46+F44+F48+F51</f>
        <v>2193800</v>
      </c>
      <c r="G43" s="365">
        <f>G46+G44+G48+G51</f>
        <v>2116130.16</v>
      </c>
      <c r="H43" s="365">
        <f>H46+H44+H48+H51</f>
        <v>0</v>
      </c>
      <c r="I43" s="365">
        <f>I46+I44+I48+I51</f>
        <v>0</v>
      </c>
      <c r="J43" s="365">
        <f>J46+J44+J48+J51</f>
        <v>0</v>
      </c>
      <c r="K43" s="365">
        <f>K46+K44+K48+K51</f>
        <v>0</v>
      </c>
      <c r="L43" s="365">
        <f>L46+L44+L48+L51</f>
        <v>0</v>
      </c>
      <c r="M43" s="365">
        <f>M46+M44+M48+M51</f>
        <v>1749994</v>
      </c>
    </row>
    <row r="44" spans="1:13" ht="19.5" customHeight="1">
      <c r="A44" s="370"/>
      <c r="B44" s="370">
        <v>71004</v>
      </c>
      <c r="C44" s="370"/>
      <c r="D44" s="400" t="s">
        <v>291</v>
      </c>
      <c r="E44" s="368">
        <f>(G44/F44)*100</f>
        <v>70.79690625</v>
      </c>
      <c r="F44" s="369">
        <f>SUM(F45)</f>
        <v>160000</v>
      </c>
      <c r="G44" s="369">
        <f>SUM(G45)</f>
        <v>113275.05</v>
      </c>
      <c r="H44" s="369">
        <f>SUM(H45)</f>
        <v>0</v>
      </c>
      <c r="I44" s="369">
        <f>SUM(I45)</f>
        <v>0</v>
      </c>
      <c r="J44" s="369">
        <f>SUM(J45)</f>
        <v>0</v>
      </c>
      <c r="K44" s="369">
        <f>SUM(K45)</f>
        <v>0</v>
      </c>
      <c r="L44" s="369">
        <f>SUM(L45)</f>
        <v>0</v>
      </c>
      <c r="M44" s="369">
        <f>SUM(M45)</f>
        <v>0</v>
      </c>
    </row>
    <row r="45" spans="1:13" ht="18" customHeight="1">
      <c r="A45" s="370"/>
      <c r="B45" s="380"/>
      <c r="C45" s="380">
        <v>4300</v>
      </c>
      <c r="D45" s="399" t="s">
        <v>278</v>
      </c>
      <c r="E45" s="374">
        <f>(G45/F45)*100</f>
        <v>70.79690625</v>
      </c>
      <c r="F45" s="375">
        <v>160000</v>
      </c>
      <c r="G45" s="375">
        <v>113275.05</v>
      </c>
      <c r="H45" s="376"/>
      <c r="I45" s="376"/>
      <c r="J45" s="376"/>
      <c r="K45" s="376"/>
      <c r="L45" s="376"/>
      <c r="M45" s="376"/>
    </row>
    <row r="46" spans="1:13" ht="18" customHeight="1">
      <c r="A46" s="370"/>
      <c r="B46" s="370">
        <v>71013</v>
      </c>
      <c r="C46" s="370"/>
      <c r="D46" s="400" t="s">
        <v>292</v>
      </c>
      <c r="E46" s="368">
        <f>(G46/F46)*100</f>
        <v>40.454919168591225</v>
      </c>
      <c r="F46" s="369">
        <f>SUM(F47)</f>
        <v>43300</v>
      </c>
      <c r="G46" s="369">
        <f>SUM(G47)</f>
        <v>17516.98</v>
      </c>
      <c r="H46" s="369">
        <f>SUM(H47)</f>
        <v>0</v>
      </c>
      <c r="I46" s="369">
        <f>SUM(I47)</f>
        <v>0</v>
      </c>
      <c r="J46" s="369">
        <f>SUM(J47)</f>
        <v>0</v>
      </c>
      <c r="K46" s="369">
        <f>SUM(K47)</f>
        <v>0</v>
      </c>
      <c r="L46" s="369">
        <f>SUM(L47)</f>
        <v>0</v>
      </c>
      <c r="M46" s="369">
        <f>SUM(M47)</f>
        <v>0</v>
      </c>
    </row>
    <row r="47" spans="1:13" ht="18" customHeight="1">
      <c r="A47" s="370"/>
      <c r="B47" s="380"/>
      <c r="C47" s="380">
        <v>4300</v>
      </c>
      <c r="D47" s="399" t="s">
        <v>278</v>
      </c>
      <c r="E47" s="374">
        <f>(G47/F47)*100</f>
        <v>40.454919168591225</v>
      </c>
      <c r="F47" s="375">
        <v>43300</v>
      </c>
      <c r="G47" s="375">
        <v>17516.98</v>
      </c>
      <c r="H47" s="376"/>
      <c r="I47" s="376"/>
      <c r="J47" s="376"/>
      <c r="K47" s="376"/>
      <c r="L47" s="376"/>
      <c r="M47" s="376"/>
    </row>
    <row r="48" spans="1:13" ht="18" customHeight="1">
      <c r="A48" s="370"/>
      <c r="B48" s="370">
        <v>71035</v>
      </c>
      <c r="C48" s="370"/>
      <c r="D48" s="400" t="s">
        <v>74</v>
      </c>
      <c r="E48" s="368">
        <f>(G48/F48)*100</f>
        <v>99.99968758135903</v>
      </c>
      <c r="F48" s="369">
        <f>F49+F50</f>
        <v>1920500</v>
      </c>
      <c r="G48" s="369">
        <f>G49+G50</f>
        <v>1920494</v>
      </c>
      <c r="H48" s="369">
        <f>H49+H50</f>
        <v>0</v>
      </c>
      <c r="I48" s="369">
        <f>I49+I50</f>
        <v>0</v>
      </c>
      <c r="J48" s="369">
        <f>J49+J50</f>
        <v>0</v>
      </c>
      <c r="K48" s="369">
        <f>K49+K50</f>
        <v>0</v>
      </c>
      <c r="L48" s="369">
        <f>L49+L50</f>
        <v>0</v>
      </c>
      <c r="M48" s="369">
        <f>M49+M50</f>
        <v>1749994</v>
      </c>
    </row>
    <row r="49" spans="1:13" ht="18" customHeight="1">
      <c r="A49" s="370"/>
      <c r="B49" s="380"/>
      <c r="C49" s="380">
        <v>4300</v>
      </c>
      <c r="D49" s="399" t="s">
        <v>278</v>
      </c>
      <c r="E49" s="374">
        <f>(G49/F49)*100</f>
        <v>100</v>
      </c>
      <c r="F49" s="375">
        <v>170500</v>
      </c>
      <c r="G49" s="375">
        <v>170500</v>
      </c>
      <c r="H49" s="376"/>
      <c r="I49" s="376"/>
      <c r="J49" s="376"/>
      <c r="K49" s="376"/>
      <c r="L49" s="376"/>
      <c r="M49" s="376"/>
    </row>
    <row r="50" spans="1:13" ht="19.5" customHeight="1">
      <c r="A50" s="370"/>
      <c r="B50" s="380"/>
      <c r="C50" s="380">
        <v>6050</v>
      </c>
      <c r="D50" s="399" t="s">
        <v>286</v>
      </c>
      <c r="E50" s="374">
        <f>(G50/F50)*100</f>
        <v>99.99965714285715</v>
      </c>
      <c r="F50" s="375">
        <v>1750000</v>
      </c>
      <c r="G50" s="375">
        <f>M50</f>
        <v>1749994</v>
      </c>
      <c r="H50" s="376"/>
      <c r="I50" s="376"/>
      <c r="J50" s="376"/>
      <c r="K50" s="376"/>
      <c r="L50" s="376"/>
      <c r="M50" s="375">
        <f>'Zał 20'!F42</f>
        <v>1749994</v>
      </c>
    </row>
    <row r="51" spans="1:13" ht="18" customHeight="1">
      <c r="A51" s="370"/>
      <c r="B51" s="370">
        <v>71095</v>
      </c>
      <c r="C51" s="370"/>
      <c r="D51" s="400" t="s">
        <v>42</v>
      </c>
      <c r="E51" s="368">
        <f>(G51/F51)*100</f>
        <v>92.63447142857143</v>
      </c>
      <c r="F51" s="369">
        <f>F52</f>
        <v>70000</v>
      </c>
      <c r="G51" s="369">
        <f>G52</f>
        <v>64844.13</v>
      </c>
      <c r="H51" s="369">
        <f>H52</f>
        <v>0</v>
      </c>
      <c r="I51" s="369">
        <f>I52</f>
        <v>0</v>
      </c>
      <c r="J51" s="369">
        <f>J52</f>
        <v>0</v>
      </c>
      <c r="K51" s="369">
        <f>K52</f>
        <v>0</v>
      </c>
      <c r="L51" s="369">
        <f>L52</f>
        <v>0</v>
      </c>
      <c r="M51" s="369">
        <f>M52</f>
        <v>0</v>
      </c>
    </row>
    <row r="52" spans="1:13" ht="18" customHeight="1">
      <c r="A52" s="370"/>
      <c r="B52" s="380"/>
      <c r="C52" s="380">
        <v>4300</v>
      </c>
      <c r="D52" s="399" t="s">
        <v>278</v>
      </c>
      <c r="E52" s="374">
        <f>(G52/F52)*100</f>
        <v>92.63447142857143</v>
      </c>
      <c r="F52" s="375">
        <v>70000</v>
      </c>
      <c r="G52" s="375">
        <v>64844.13</v>
      </c>
      <c r="H52" s="376"/>
      <c r="I52" s="376"/>
      <c r="J52" s="376"/>
      <c r="K52" s="376"/>
      <c r="L52" s="376"/>
      <c r="M52" s="376"/>
    </row>
    <row r="53" spans="1:13" ht="18" customHeight="1">
      <c r="A53" s="379">
        <v>750</v>
      </c>
      <c r="B53" s="379"/>
      <c r="C53" s="379"/>
      <c r="D53" s="60" t="s">
        <v>76</v>
      </c>
      <c r="E53" s="364">
        <f>(G53/F53)*100</f>
        <v>98.31228191093993</v>
      </c>
      <c r="F53" s="365">
        <f>SUM(F54,F58,F92,F97)</f>
        <v>4439700</v>
      </c>
      <c r="G53" s="365">
        <f>SUM(G54,G58,G92,G97)</f>
        <v>4364770.38</v>
      </c>
      <c r="H53" s="365">
        <f>SUM(H54,H58,H92,H97)</f>
        <v>2620098.3</v>
      </c>
      <c r="I53" s="365">
        <f>SUM(I54,I58,I92,I97)</f>
        <v>442239.88</v>
      </c>
      <c r="J53" s="365">
        <f>SUM(J54,J58,J92,J97)</f>
        <v>0</v>
      </c>
      <c r="K53" s="365">
        <f>SUM(K54,K58,K92,K97)</f>
        <v>0</v>
      </c>
      <c r="L53" s="365">
        <f>SUM(L54,L58,L92,L97)</f>
        <v>0</v>
      </c>
      <c r="M53" s="365">
        <f>SUM(M54,M58,M92,M97)</f>
        <v>1731.18</v>
      </c>
    </row>
    <row r="54" spans="1:13" ht="17.25" customHeight="1">
      <c r="A54" s="370"/>
      <c r="B54" s="370">
        <v>75022</v>
      </c>
      <c r="C54" s="370"/>
      <c r="D54" s="400" t="s">
        <v>293</v>
      </c>
      <c r="E54" s="368">
        <f>(G54/F54)*100</f>
        <v>97.36407845868152</v>
      </c>
      <c r="F54" s="369">
        <f>SUM(F55:F57)</f>
        <v>258480</v>
      </c>
      <c r="G54" s="369">
        <f>SUM(G55:G57)</f>
        <v>251666.67</v>
      </c>
      <c r="H54" s="369">
        <f>SUM(H55:H57)</f>
        <v>0</v>
      </c>
      <c r="I54" s="369">
        <f>SUM(I55:I57)</f>
        <v>0</v>
      </c>
      <c r="J54" s="369">
        <f>SUM(J55:J57)</f>
        <v>0</v>
      </c>
      <c r="K54" s="369">
        <f>SUM(K55:K57)</f>
        <v>0</v>
      </c>
      <c r="L54" s="369">
        <f>SUM(L55:L57)</f>
        <v>0</v>
      </c>
      <c r="M54" s="369">
        <f>SUM(M55:M57)</f>
        <v>0</v>
      </c>
    </row>
    <row r="55" spans="1:13" ht="18" customHeight="1">
      <c r="A55" s="380"/>
      <c r="B55" s="380"/>
      <c r="C55" s="380">
        <v>3030</v>
      </c>
      <c r="D55" s="399" t="s">
        <v>294</v>
      </c>
      <c r="E55" s="374">
        <f>(G55/F55)*100</f>
        <v>98.22469879518073</v>
      </c>
      <c r="F55" s="375">
        <v>229080</v>
      </c>
      <c r="G55" s="375">
        <v>225013.14</v>
      </c>
      <c r="H55" s="376"/>
      <c r="I55" s="376"/>
      <c r="J55" s="376"/>
      <c r="K55" s="376"/>
      <c r="L55" s="376"/>
      <c r="M55" s="376"/>
    </row>
    <row r="56" spans="1:13" ht="18" customHeight="1">
      <c r="A56" s="370"/>
      <c r="B56" s="380"/>
      <c r="C56" s="380">
        <v>4210</v>
      </c>
      <c r="D56" s="399" t="s">
        <v>295</v>
      </c>
      <c r="E56" s="374">
        <f>(G56/F56)*100</f>
        <v>90.44989010989012</v>
      </c>
      <c r="F56" s="375">
        <v>18200</v>
      </c>
      <c r="G56" s="375">
        <v>16461.88</v>
      </c>
      <c r="H56" s="376"/>
      <c r="I56" s="376"/>
      <c r="J56" s="376"/>
      <c r="K56" s="376"/>
      <c r="L56" s="376"/>
      <c r="M56" s="376"/>
    </row>
    <row r="57" spans="1:13" ht="18" customHeight="1">
      <c r="A57" s="370"/>
      <c r="B57" s="380"/>
      <c r="C57" s="380">
        <v>4300</v>
      </c>
      <c r="D57" s="399" t="s">
        <v>278</v>
      </c>
      <c r="E57" s="374">
        <f>(G57/F57)*100</f>
        <v>90.996875</v>
      </c>
      <c r="F57" s="375">
        <v>11200</v>
      </c>
      <c r="G57" s="375">
        <v>10191.65</v>
      </c>
      <c r="H57" s="376"/>
      <c r="I57" s="376"/>
      <c r="J57" s="376"/>
      <c r="K57" s="376"/>
      <c r="L57" s="376"/>
      <c r="M57" s="376"/>
    </row>
    <row r="58" spans="1:13" ht="17.25" customHeight="1">
      <c r="A58" s="370"/>
      <c r="B58" s="370">
        <v>75023</v>
      </c>
      <c r="C58" s="370"/>
      <c r="D58" s="400" t="s">
        <v>79</v>
      </c>
      <c r="E58" s="368">
        <f>(G58/F58)*100</f>
        <v>98.37045935182988</v>
      </c>
      <c r="F58" s="369">
        <f>SUM(F59:F91)</f>
        <v>3962540</v>
      </c>
      <c r="G58" s="369">
        <f>SUM(G59:G91)</f>
        <v>3897968.7999999993</v>
      </c>
      <c r="H58" s="369">
        <f>SUM(H59:H91)</f>
        <v>2616221.3</v>
      </c>
      <c r="I58" s="369">
        <f>SUM(I59:I91)</f>
        <v>442239.88</v>
      </c>
      <c r="J58" s="369">
        <f>SUM(J59:J91)</f>
        <v>0</v>
      </c>
      <c r="K58" s="369">
        <f>SUM(K59:K91)</f>
        <v>0</v>
      </c>
      <c r="L58" s="369">
        <f>SUM(L59:L91)</f>
        <v>0</v>
      </c>
      <c r="M58" s="369">
        <f>SUM(M59:M91)</f>
        <v>1731.18</v>
      </c>
    </row>
    <row r="59" spans="1:13" ht="15.75" customHeight="1">
      <c r="A59" s="380"/>
      <c r="B59" s="380"/>
      <c r="C59" s="380">
        <v>3020</v>
      </c>
      <c r="D59" s="399" t="s">
        <v>296</v>
      </c>
      <c r="E59" s="374">
        <f>(G59/F59)*100</f>
        <v>98.46385350318472</v>
      </c>
      <c r="F59" s="375">
        <v>18840</v>
      </c>
      <c r="G59" s="376">
        <v>18550.59</v>
      </c>
      <c r="H59" s="376"/>
      <c r="I59" s="376"/>
      <c r="J59" s="376"/>
      <c r="K59" s="376"/>
      <c r="L59" s="376"/>
      <c r="M59" s="376"/>
    </row>
    <row r="60" spans="1:13" ht="18" customHeight="1">
      <c r="A60" s="380"/>
      <c r="B60" s="380"/>
      <c r="C60" s="380">
        <v>4010</v>
      </c>
      <c r="D60" s="399" t="s">
        <v>297</v>
      </c>
      <c r="E60" s="374">
        <f>(G60/F60)*100</f>
        <v>99.49582601854918</v>
      </c>
      <c r="F60" s="375">
        <v>2415200</v>
      </c>
      <c r="G60" s="402">
        <f>H60</f>
        <v>2403023.19</v>
      </c>
      <c r="H60" s="375">
        <v>2403023.19</v>
      </c>
      <c r="I60" s="376"/>
      <c r="J60" s="376"/>
      <c r="K60" s="376"/>
      <c r="L60" s="376"/>
      <c r="M60" s="376"/>
    </row>
    <row r="61" spans="1:13" ht="18" customHeight="1">
      <c r="A61" s="380"/>
      <c r="B61" s="380"/>
      <c r="C61" s="380">
        <v>4040</v>
      </c>
      <c r="D61" s="399" t="s">
        <v>298</v>
      </c>
      <c r="E61" s="374">
        <f>(G61/F61)*100</f>
        <v>100</v>
      </c>
      <c r="F61" s="375">
        <v>156400</v>
      </c>
      <c r="G61" s="402">
        <f>H61</f>
        <v>156400</v>
      </c>
      <c r="H61" s="375">
        <v>156400</v>
      </c>
      <c r="I61" s="376"/>
      <c r="J61" s="376"/>
      <c r="K61" s="376"/>
      <c r="L61" s="376"/>
      <c r="M61" s="376"/>
    </row>
    <row r="62" spans="1:13" ht="18" customHeight="1">
      <c r="A62" s="380"/>
      <c r="B62" s="380"/>
      <c r="C62" s="380">
        <v>4110</v>
      </c>
      <c r="D62" s="399" t="s">
        <v>299</v>
      </c>
      <c r="E62" s="374">
        <f>(G62/F62)*100</f>
        <v>98.7686133682831</v>
      </c>
      <c r="F62" s="375">
        <v>381500</v>
      </c>
      <c r="G62" s="402">
        <f>I62</f>
        <v>376802.26</v>
      </c>
      <c r="H62" s="376"/>
      <c r="I62" s="375">
        <v>376802.26</v>
      </c>
      <c r="J62" s="376"/>
      <c r="K62" s="376"/>
      <c r="L62" s="376"/>
      <c r="M62" s="376"/>
    </row>
    <row r="63" spans="1:13" ht="18" customHeight="1">
      <c r="A63" s="380"/>
      <c r="B63" s="380"/>
      <c r="C63" s="380">
        <v>4118</v>
      </c>
      <c r="D63" s="399" t="s">
        <v>299</v>
      </c>
      <c r="E63" s="374">
        <f>(G63/F63)*100</f>
        <v>64.17625</v>
      </c>
      <c r="F63" s="375">
        <v>4000</v>
      </c>
      <c r="G63" s="402">
        <f>I63</f>
        <v>2567.05</v>
      </c>
      <c r="H63" s="376"/>
      <c r="I63" s="375">
        <v>2567.05</v>
      </c>
      <c r="J63" s="376"/>
      <c r="K63" s="376"/>
      <c r="L63" s="376"/>
      <c r="M63" s="376"/>
    </row>
    <row r="64" spans="1:13" ht="18" customHeight="1">
      <c r="A64" s="380"/>
      <c r="B64" s="380"/>
      <c r="C64" s="380">
        <v>4120</v>
      </c>
      <c r="D64" s="399" t="s">
        <v>300</v>
      </c>
      <c r="E64" s="374">
        <f>(G64/F64)*100</f>
        <v>99.99854295092466</v>
      </c>
      <c r="F64" s="375">
        <v>62455</v>
      </c>
      <c r="G64" s="402">
        <f>I64</f>
        <v>62454.09</v>
      </c>
      <c r="H64" s="376"/>
      <c r="I64" s="375">
        <v>62454.09</v>
      </c>
      <c r="J64" s="376"/>
      <c r="K64" s="376"/>
      <c r="L64" s="376"/>
      <c r="M64" s="376"/>
    </row>
    <row r="65" spans="1:13" ht="18" customHeight="1">
      <c r="A65" s="380"/>
      <c r="B65" s="380"/>
      <c r="C65" s="380">
        <v>4128</v>
      </c>
      <c r="D65" s="399" t="s">
        <v>300</v>
      </c>
      <c r="E65" s="374">
        <f>(G65/F65)*100</f>
        <v>41.648</v>
      </c>
      <c r="F65" s="375">
        <v>1000</v>
      </c>
      <c r="G65" s="402">
        <f>I65</f>
        <v>416.48</v>
      </c>
      <c r="H65" s="376"/>
      <c r="I65" s="375">
        <v>416.48</v>
      </c>
      <c r="J65" s="376"/>
      <c r="K65" s="376"/>
      <c r="L65" s="376"/>
      <c r="M65" s="376"/>
    </row>
    <row r="66" spans="1:13" ht="18" customHeight="1">
      <c r="A66" s="380"/>
      <c r="B66" s="380"/>
      <c r="C66" s="380">
        <v>4140</v>
      </c>
      <c r="D66" s="399" t="s">
        <v>301</v>
      </c>
      <c r="E66" s="374">
        <f>(G66/F66)*100</f>
        <v>57.01923076923077</v>
      </c>
      <c r="F66" s="375">
        <v>1040</v>
      </c>
      <c r="G66" s="375">
        <v>593</v>
      </c>
      <c r="H66" s="376"/>
      <c r="I66" s="376"/>
      <c r="J66" s="376"/>
      <c r="K66" s="376"/>
      <c r="L66" s="376"/>
      <c r="M66" s="376"/>
    </row>
    <row r="67" spans="1:13" ht="18" customHeight="1">
      <c r="A67" s="380"/>
      <c r="B67" s="380"/>
      <c r="C67" s="380">
        <v>4170</v>
      </c>
      <c r="D67" s="399" t="s">
        <v>302</v>
      </c>
      <c r="E67" s="374">
        <f>(G67/F67)*100</f>
        <v>98.70562996031747</v>
      </c>
      <c r="F67" s="375">
        <v>40320</v>
      </c>
      <c r="G67" s="376">
        <f>H67</f>
        <v>39798.11</v>
      </c>
      <c r="H67" s="375">
        <v>39798.11</v>
      </c>
      <c r="I67" s="376"/>
      <c r="J67" s="376"/>
      <c r="K67" s="376"/>
      <c r="L67" s="376"/>
      <c r="M67" s="376"/>
    </row>
    <row r="68" spans="1:13" ht="18" customHeight="1">
      <c r="A68" s="380"/>
      <c r="B68" s="380"/>
      <c r="C68" s="380">
        <v>4178</v>
      </c>
      <c r="D68" s="399" t="s">
        <v>302</v>
      </c>
      <c r="E68" s="374">
        <f>(G68/F68)*100</f>
        <v>48.57142857142857</v>
      </c>
      <c r="F68" s="375">
        <v>35000</v>
      </c>
      <c r="G68" s="376">
        <f>H68</f>
        <v>17000</v>
      </c>
      <c r="H68" s="375">
        <v>17000</v>
      </c>
      <c r="I68" s="376"/>
      <c r="J68" s="376"/>
      <c r="K68" s="376"/>
      <c r="L68" s="376"/>
      <c r="M68" s="376"/>
    </row>
    <row r="69" spans="1:13" ht="18" customHeight="1">
      <c r="A69" s="380"/>
      <c r="B69" s="380"/>
      <c r="C69" s="380">
        <v>4210</v>
      </c>
      <c r="D69" s="399" t="s">
        <v>284</v>
      </c>
      <c r="E69" s="374">
        <f>(G69/F69)*100</f>
        <v>93.31683246872139</v>
      </c>
      <c r="F69" s="375">
        <v>163850</v>
      </c>
      <c r="G69" s="375">
        <v>152899.63</v>
      </c>
      <c r="H69" s="376"/>
      <c r="I69" s="376"/>
      <c r="J69" s="376"/>
      <c r="K69" s="376"/>
      <c r="L69" s="376"/>
      <c r="M69" s="376"/>
    </row>
    <row r="70" spans="1:13" ht="18" customHeight="1">
      <c r="A70" s="380"/>
      <c r="B70" s="380"/>
      <c r="C70" s="380">
        <v>4218</v>
      </c>
      <c r="D70" s="399" t="s">
        <v>284</v>
      </c>
      <c r="E70" s="374">
        <f>(G70/F70)*100</f>
        <v>95.90651162790697</v>
      </c>
      <c r="F70" s="375">
        <v>4300</v>
      </c>
      <c r="G70" s="375">
        <v>4123.98</v>
      </c>
      <c r="H70" s="376"/>
      <c r="I70" s="376"/>
      <c r="J70" s="376"/>
      <c r="K70" s="376"/>
      <c r="L70" s="376"/>
      <c r="M70" s="376"/>
    </row>
    <row r="71" spans="1:13" ht="18" customHeight="1">
      <c r="A71" s="380"/>
      <c r="B71" s="380"/>
      <c r="C71" s="380">
        <v>4260</v>
      </c>
      <c r="D71" s="399" t="s">
        <v>303</v>
      </c>
      <c r="E71" s="374">
        <f>(G71/F71)*100</f>
        <v>98.89021358064596</v>
      </c>
      <c r="F71" s="375">
        <v>80438</v>
      </c>
      <c r="G71" s="375">
        <v>79545.31</v>
      </c>
      <c r="H71" s="376"/>
      <c r="I71" s="376"/>
      <c r="J71" s="376"/>
      <c r="K71" s="376"/>
      <c r="L71" s="376"/>
      <c r="M71" s="376"/>
    </row>
    <row r="72" spans="1:13" ht="18" customHeight="1">
      <c r="A72" s="380"/>
      <c r="B72" s="380"/>
      <c r="C72" s="380">
        <v>4270</v>
      </c>
      <c r="D72" s="399" t="s">
        <v>287</v>
      </c>
      <c r="E72" s="374">
        <f>(G72/F72)*100</f>
        <v>99.98455589924879</v>
      </c>
      <c r="F72" s="375">
        <v>45260</v>
      </c>
      <c r="G72" s="375">
        <v>45253.01</v>
      </c>
      <c r="H72" s="376"/>
      <c r="I72" s="376"/>
      <c r="J72" s="376"/>
      <c r="K72" s="376"/>
      <c r="L72" s="376"/>
      <c r="M72" s="376"/>
    </row>
    <row r="73" spans="1:13" ht="18" customHeight="1">
      <c r="A73" s="380"/>
      <c r="B73" s="380"/>
      <c r="C73" s="380">
        <v>4280</v>
      </c>
      <c r="D73" s="399" t="s">
        <v>304</v>
      </c>
      <c r="E73" s="374">
        <f>(G73/F73)*100</f>
        <v>100</v>
      </c>
      <c r="F73" s="375">
        <v>3800</v>
      </c>
      <c r="G73" s="375">
        <v>3800</v>
      </c>
      <c r="H73" s="376"/>
      <c r="I73" s="376"/>
      <c r="J73" s="376"/>
      <c r="K73" s="376"/>
      <c r="L73" s="376"/>
      <c r="M73" s="376"/>
    </row>
    <row r="74" spans="1:13" ht="18" customHeight="1">
      <c r="A74" s="380"/>
      <c r="B74" s="380"/>
      <c r="C74" s="380">
        <v>4300</v>
      </c>
      <c r="D74" s="399" t="s">
        <v>305</v>
      </c>
      <c r="E74" s="374">
        <f>(G74/F74)*100</f>
        <v>99.25989047619048</v>
      </c>
      <c r="F74" s="375">
        <v>210000</v>
      </c>
      <c r="G74" s="375">
        <v>208445.77</v>
      </c>
      <c r="H74" s="376"/>
      <c r="I74" s="376"/>
      <c r="J74" s="376"/>
      <c r="K74" s="376"/>
      <c r="L74" s="376"/>
      <c r="M74" s="376"/>
    </row>
    <row r="75" spans="1:13" ht="18" customHeight="1">
      <c r="A75" s="380"/>
      <c r="B75" s="380"/>
      <c r="C75" s="380">
        <v>4308</v>
      </c>
      <c r="D75" s="399" t="s">
        <v>305</v>
      </c>
      <c r="E75" s="374">
        <f>(G75/F75)*100</f>
        <v>6.281875</v>
      </c>
      <c r="F75" s="375">
        <v>3200</v>
      </c>
      <c r="G75" s="375">
        <v>201.02</v>
      </c>
      <c r="H75" s="376"/>
      <c r="I75" s="376"/>
      <c r="J75" s="376"/>
      <c r="K75" s="376"/>
      <c r="L75" s="376"/>
      <c r="M75" s="376"/>
    </row>
    <row r="76" spans="1:13" ht="18" customHeight="1">
      <c r="A76" s="380"/>
      <c r="B76" s="380"/>
      <c r="C76" s="380">
        <v>4350</v>
      </c>
      <c r="D76" s="399" t="s">
        <v>306</v>
      </c>
      <c r="E76" s="374">
        <f>(G76/F76)*100</f>
        <v>97.06666666666666</v>
      </c>
      <c r="F76" s="375">
        <v>18300</v>
      </c>
      <c r="G76" s="375">
        <v>17763.2</v>
      </c>
      <c r="H76" s="376"/>
      <c r="I76" s="376"/>
      <c r="J76" s="376"/>
      <c r="K76" s="376"/>
      <c r="L76" s="376"/>
      <c r="M76" s="376"/>
    </row>
    <row r="77" spans="1:13" ht="19.5" customHeight="1">
      <c r="A77" s="380"/>
      <c r="B77" s="380"/>
      <c r="C77" s="380">
        <v>4360</v>
      </c>
      <c r="D77" s="399" t="s">
        <v>307</v>
      </c>
      <c r="E77" s="374">
        <f>(G77/F77)*100</f>
        <v>86.68879518072289</v>
      </c>
      <c r="F77" s="375">
        <v>16600</v>
      </c>
      <c r="G77" s="375">
        <v>14390.34</v>
      </c>
      <c r="H77" s="376"/>
      <c r="I77" s="376"/>
      <c r="J77" s="376"/>
      <c r="K77" s="376"/>
      <c r="L77" s="376"/>
      <c r="M77" s="376"/>
    </row>
    <row r="78" spans="1:13" ht="19.5" customHeight="1">
      <c r="A78" s="380"/>
      <c r="B78" s="380"/>
      <c r="C78" s="380">
        <v>4368</v>
      </c>
      <c r="D78" s="399" t="s">
        <v>307</v>
      </c>
      <c r="E78" s="374">
        <f>(G78/F78)*100</f>
        <v>76.205</v>
      </c>
      <c r="F78" s="375">
        <v>1000</v>
      </c>
      <c r="G78" s="375">
        <v>762.05</v>
      </c>
      <c r="H78" s="376"/>
      <c r="I78" s="376"/>
      <c r="J78" s="376"/>
      <c r="K78" s="376"/>
      <c r="L78" s="376"/>
      <c r="M78" s="376"/>
    </row>
    <row r="79" spans="1:13" ht="19.5" customHeight="1">
      <c r="A79" s="380"/>
      <c r="B79" s="380"/>
      <c r="C79" s="380">
        <v>4370</v>
      </c>
      <c r="D79" s="399" t="s">
        <v>308</v>
      </c>
      <c r="E79" s="374">
        <f>(G79/F79)*100</f>
        <v>98.53409035409035</v>
      </c>
      <c r="F79" s="375">
        <v>40950</v>
      </c>
      <c r="G79" s="375">
        <v>40349.71</v>
      </c>
      <c r="H79" s="376"/>
      <c r="I79" s="376"/>
      <c r="J79" s="376"/>
      <c r="K79" s="376"/>
      <c r="L79" s="376"/>
      <c r="M79" s="376"/>
    </row>
    <row r="80" spans="1:13" ht="18" customHeight="1">
      <c r="A80" s="380"/>
      <c r="B80" s="380"/>
      <c r="C80" s="380">
        <v>4380</v>
      </c>
      <c r="D80" s="399" t="s">
        <v>309</v>
      </c>
      <c r="E80" s="374">
        <f>(G80/F80)*100</f>
        <v>99.97203883495146</v>
      </c>
      <c r="F80" s="375">
        <v>2575</v>
      </c>
      <c r="G80" s="375">
        <v>2574.28</v>
      </c>
      <c r="H80" s="376"/>
      <c r="I80" s="376"/>
      <c r="J80" s="376"/>
      <c r="K80" s="376"/>
      <c r="L80" s="376"/>
      <c r="M80" s="376"/>
    </row>
    <row r="81" spans="1:13" ht="19.5" customHeight="1">
      <c r="A81" s="380"/>
      <c r="B81" s="380"/>
      <c r="C81" s="380">
        <v>4400</v>
      </c>
      <c r="D81" s="399" t="s">
        <v>310</v>
      </c>
      <c r="E81" s="374">
        <f>(G81/F81)*100</f>
        <v>99.92641325536063</v>
      </c>
      <c r="F81" s="375">
        <v>10260</v>
      </c>
      <c r="G81" s="375">
        <v>10252.45</v>
      </c>
      <c r="H81" s="376"/>
      <c r="I81" s="376"/>
      <c r="J81" s="376"/>
      <c r="K81" s="376"/>
      <c r="L81" s="376"/>
      <c r="M81" s="376"/>
    </row>
    <row r="82" spans="1:13" ht="18" customHeight="1">
      <c r="A82" s="380"/>
      <c r="B82" s="380"/>
      <c r="C82" s="380">
        <v>4410</v>
      </c>
      <c r="D82" s="399" t="s">
        <v>311</v>
      </c>
      <c r="E82" s="374">
        <f>(G82/F82)*100</f>
        <v>98.76632653061225</v>
      </c>
      <c r="F82" s="375">
        <v>58800</v>
      </c>
      <c r="G82" s="375">
        <v>58074.6</v>
      </c>
      <c r="H82" s="376"/>
      <c r="I82" s="376"/>
      <c r="J82" s="376"/>
      <c r="K82" s="376"/>
      <c r="L82" s="376"/>
      <c r="M82" s="376"/>
    </row>
    <row r="83" spans="1:13" ht="18" customHeight="1">
      <c r="A83" s="380"/>
      <c r="B83" s="380"/>
      <c r="C83" s="380">
        <v>4418</v>
      </c>
      <c r="D83" s="399" t="s">
        <v>311</v>
      </c>
      <c r="E83" s="374">
        <f>(G83/F83)*100</f>
        <v>23.753684210526316</v>
      </c>
      <c r="F83" s="375">
        <v>3800</v>
      </c>
      <c r="G83" s="375">
        <v>902.64</v>
      </c>
      <c r="H83" s="376"/>
      <c r="I83" s="376"/>
      <c r="J83" s="376"/>
      <c r="K83" s="376"/>
      <c r="L83" s="376"/>
      <c r="M83" s="376"/>
    </row>
    <row r="84" spans="1:13" ht="18" customHeight="1">
      <c r="A84" s="380"/>
      <c r="B84" s="380"/>
      <c r="C84" s="380">
        <v>4420</v>
      </c>
      <c r="D84" s="399" t="s">
        <v>312</v>
      </c>
      <c r="E84" s="374">
        <f>(G84/F84)*100</f>
        <v>99.98783314020858</v>
      </c>
      <c r="F84" s="375">
        <v>8630</v>
      </c>
      <c r="G84" s="375">
        <v>8628.95</v>
      </c>
      <c r="H84" s="376"/>
      <c r="I84" s="376"/>
      <c r="J84" s="376"/>
      <c r="K84" s="376"/>
      <c r="L84" s="376"/>
      <c r="M84" s="376"/>
    </row>
    <row r="85" spans="1:13" ht="18" customHeight="1">
      <c r="A85" s="380"/>
      <c r="B85" s="380"/>
      <c r="C85" s="380">
        <v>4430</v>
      </c>
      <c r="D85" s="399" t="s">
        <v>313</v>
      </c>
      <c r="E85" s="374">
        <f>(G85/F85)*100</f>
        <v>100</v>
      </c>
      <c r="F85" s="375">
        <v>7835</v>
      </c>
      <c r="G85" s="375">
        <v>7835</v>
      </c>
      <c r="H85" s="376"/>
      <c r="I85" s="376"/>
      <c r="J85" s="376"/>
      <c r="K85" s="376"/>
      <c r="L85" s="376"/>
      <c r="M85" s="376"/>
    </row>
    <row r="86" spans="1:13" ht="16.5" customHeight="1">
      <c r="A86" s="380"/>
      <c r="B86" s="380"/>
      <c r="C86" s="380">
        <v>4440</v>
      </c>
      <c r="D86" s="399" t="s">
        <v>314</v>
      </c>
      <c r="E86" s="374">
        <f>(G86/F86)*100</f>
        <v>99.99965654866942</v>
      </c>
      <c r="F86" s="375">
        <v>84437</v>
      </c>
      <c r="G86" s="375">
        <v>84436.71</v>
      </c>
      <c r="H86" s="376"/>
      <c r="I86" s="376"/>
      <c r="J86" s="376"/>
      <c r="K86" s="376"/>
      <c r="L86" s="376"/>
      <c r="M86" s="376"/>
    </row>
    <row r="87" spans="1:13" ht="15" customHeight="1">
      <c r="A87" s="380"/>
      <c r="B87" s="380"/>
      <c r="C87" s="380">
        <v>4610</v>
      </c>
      <c r="D87" s="399" t="s">
        <v>315</v>
      </c>
      <c r="E87" s="374">
        <f>(G87/F87)*100</f>
        <v>96.43272727272728</v>
      </c>
      <c r="F87" s="375">
        <v>3300</v>
      </c>
      <c r="G87" s="375">
        <v>3182.28</v>
      </c>
      <c r="H87" s="376"/>
      <c r="I87" s="376"/>
      <c r="J87" s="376"/>
      <c r="K87" s="376"/>
      <c r="L87" s="376"/>
      <c r="M87" s="376"/>
    </row>
    <row r="88" spans="1:13" ht="19.5" customHeight="1">
      <c r="A88" s="380"/>
      <c r="B88" s="380"/>
      <c r="C88" s="380">
        <v>4700</v>
      </c>
      <c r="D88" s="399" t="s">
        <v>316</v>
      </c>
      <c r="E88" s="374">
        <f>(G88/F88)*100</f>
        <v>97.37219730941705</v>
      </c>
      <c r="F88" s="375">
        <v>22300</v>
      </c>
      <c r="G88" s="375">
        <v>21714</v>
      </c>
      <c r="H88" s="376"/>
      <c r="I88" s="376"/>
      <c r="J88" s="376"/>
      <c r="K88" s="376"/>
      <c r="L88" s="376"/>
      <c r="M88" s="376"/>
    </row>
    <row r="89" spans="1:13" ht="19.5" customHeight="1">
      <c r="A89" s="380"/>
      <c r="B89" s="380"/>
      <c r="C89" s="380">
        <v>4740</v>
      </c>
      <c r="D89" s="399" t="s">
        <v>317</v>
      </c>
      <c r="E89" s="374">
        <f>(G89/F89)*100</f>
        <v>91.69815745393635</v>
      </c>
      <c r="F89" s="375">
        <v>17910</v>
      </c>
      <c r="G89" s="375">
        <v>16423.14</v>
      </c>
      <c r="H89" s="376"/>
      <c r="I89" s="376"/>
      <c r="J89" s="376"/>
      <c r="K89" s="376"/>
      <c r="L89" s="376"/>
      <c r="M89" s="376"/>
    </row>
    <row r="90" spans="1:13" ht="15.75" customHeight="1">
      <c r="A90" s="380"/>
      <c r="B90" s="380"/>
      <c r="C90" s="380">
        <v>4750</v>
      </c>
      <c r="D90" s="399" t="s">
        <v>318</v>
      </c>
      <c r="E90" s="374">
        <f>(G90/F90)*100</f>
        <v>99.02451923076923</v>
      </c>
      <c r="F90" s="375">
        <v>37440</v>
      </c>
      <c r="G90" s="375">
        <v>37074.78</v>
      </c>
      <c r="H90" s="376"/>
      <c r="I90" s="376"/>
      <c r="J90" s="376"/>
      <c r="K90" s="376"/>
      <c r="L90" s="376"/>
      <c r="M90" s="376"/>
    </row>
    <row r="91" spans="1:13" ht="16.5" customHeight="1">
      <c r="A91" s="380"/>
      <c r="B91" s="380"/>
      <c r="C91" s="380">
        <v>6060</v>
      </c>
      <c r="D91" s="399" t="s">
        <v>290</v>
      </c>
      <c r="E91" s="374">
        <f>(G91/F91)*100</f>
        <v>96.17666666666666</v>
      </c>
      <c r="F91" s="375">
        <v>1800</v>
      </c>
      <c r="G91" s="375">
        <f>M91</f>
        <v>1731.18</v>
      </c>
      <c r="H91" s="376"/>
      <c r="I91" s="376"/>
      <c r="J91" s="376"/>
      <c r="K91" s="376"/>
      <c r="L91" s="376"/>
      <c r="M91" s="376">
        <f>'Zał 20'!F47</f>
        <v>1731.18</v>
      </c>
    </row>
    <row r="92" spans="1:13" ht="17.25" customHeight="1">
      <c r="A92" s="370"/>
      <c r="B92" s="370">
        <v>75075</v>
      </c>
      <c r="C92" s="370"/>
      <c r="D92" s="400" t="s">
        <v>319</v>
      </c>
      <c r="E92" s="368">
        <f>(G92/F92)*100</f>
        <v>97.45981111111112</v>
      </c>
      <c r="F92" s="369">
        <f>SUM(F93:F96)</f>
        <v>90000</v>
      </c>
      <c r="G92" s="369">
        <f>SUM(G93:G96)</f>
        <v>87713.83</v>
      </c>
      <c r="H92" s="369">
        <f>SUM(H93:H96)</f>
        <v>3877</v>
      </c>
      <c r="I92" s="369">
        <f>SUM(I93:I96)</f>
        <v>0</v>
      </c>
      <c r="J92" s="369">
        <f>SUM(J93:J96)</f>
        <v>0</v>
      </c>
      <c r="K92" s="369">
        <f>SUM(K93:K96)</f>
        <v>0</v>
      </c>
      <c r="L92" s="369">
        <f>SUM(L93:L96)</f>
        <v>0</v>
      </c>
      <c r="M92" s="369">
        <f>SUM(M93:M96)</f>
        <v>0</v>
      </c>
    </row>
    <row r="93" spans="1:13" ht="18" customHeight="1">
      <c r="A93" s="380"/>
      <c r="B93" s="380"/>
      <c r="C93" s="380">
        <v>4170</v>
      </c>
      <c r="D93" s="399" t="s">
        <v>302</v>
      </c>
      <c r="E93" s="374">
        <f>(G93/F93)*100</f>
        <v>79.12244897959184</v>
      </c>
      <c r="F93" s="375">
        <v>4900</v>
      </c>
      <c r="G93" s="376">
        <v>3877</v>
      </c>
      <c r="H93" s="376">
        <v>3877</v>
      </c>
      <c r="I93" s="375"/>
      <c r="J93" s="376"/>
      <c r="K93" s="376"/>
      <c r="L93" s="376"/>
      <c r="M93" s="376"/>
    </row>
    <row r="94" spans="1:13" ht="18" customHeight="1">
      <c r="A94" s="380"/>
      <c r="B94" s="380"/>
      <c r="C94" s="380">
        <v>4210</v>
      </c>
      <c r="D94" s="399" t="s">
        <v>284</v>
      </c>
      <c r="E94" s="374">
        <f>(G94/F94)*100</f>
        <v>70.05348703170029</v>
      </c>
      <c r="F94" s="375">
        <v>34700</v>
      </c>
      <c r="G94" s="375">
        <v>24308.56</v>
      </c>
      <c r="H94" s="376"/>
      <c r="I94" s="376"/>
      <c r="J94" s="376"/>
      <c r="K94" s="376"/>
      <c r="L94" s="376"/>
      <c r="M94" s="376"/>
    </row>
    <row r="95" spans="1:13" ht="18" customHeight="1">
      <c r="A95" s="380"/>
      <c r="B95" s="380"/>
      <c r="C95" s="380">
        <v>4300</v>
      </c>
      <c r="D95" s="399" t="s">
        <v>278</v>
      </c>
      <c r="E95" s="374">
        <f>(G95/F95)*100</f>
        <v>118.27471585244267</v>
      </c>
      <c r="F95" s="375">
        <v>50150</v>
      </c>
      <c r="G95" s="375">
        <v>59314.77</v>
      </c>
      <c r="H95" s="376"/>
      <c r="I95" s="376"/>
      <c r="J95" s="376"/>
      <c r="K95" s="376"/>
      <c r="L95" s="376"/>
      <c r="M95" s="376"/>
    </row>
    <row r="96" spans="1:13" ht="18" customHeight="1">
      <c r="A96" s="380"/>
      <c r="B96" s="380"/>
      <c r="C96" s="380">
        <v>4380</v>
      </c>
      <c r="D96" s="399" t="s">
        <v>320</v>
      </c>
      <c r="E96" s="374">
        <f>(G96/F96)*100</f>
        <v>85.39999999999999</v>
      </c>
      <c r="F96" s="375">
        <v>250</v>
      </c>
      <c r="G96" s="375">
        <v>213.5</v>
      </c>
      <c r="H96" s="376"/>
      <c r="I96" s="376"/>
      <c r="J96" s="376"/>
      <c r="K96" s="376"/>
      <c r="L96" s="376"/>
      <c r="M96" s="376"/>
    </row>
    <row r="97" spans="1:13" ht="18" customHeight="1">
      <c r="A97" s="370"/>
      <c r="B97" s="370">
        <v>75095</v>
      </c>
      <c r="C97" s="370"/>
      <c r="D97" s="400" t="s">
        <v>42</v>
      </c>
      <c r="E97" s="368">
        <f>(G97/F97)*100</f>
        <v>99.02166614858562</v>
      </c>
      <c r="F97" s="369">
        <f>SUM(F98:F101)</f>
        <v>128680</v>
      </c>
      <c r="G97" s="369">
        <f>SUM(G98:G101)</f>
        <v>127421.07999999999</v>
      </c>
      <c r="H97" s="369">
        <f>SUM(H98:H101)</f>
        <v>0</v>
      </c>
      <c r="I97" s="369">
        <f>SUM(I98:I101)</f>
        <v>0</v>
      </c>
      <c r="J97" s="369">
        <f>SUM(J98:J101)</f>
        <v>0</v>
      </c>
      <c r="K97" s="369">
        <f>SUM(K98:K101)</f>
        <v>0</v>
      </c>
      <c r="L97" s="369">
        <f>SUM(L98:L101)</f>
        <v>0</v>
      </c>
      <c r="M97" s="369">
        <f>SUM(M98:M101)</f>
        <v>0</v>
      </c>
    </row>
    <row r="98" spans="1:13" ht="18" customHeight="1">
      <c r="A98" s="380"/>
      <c r="B98" s="380"/>
      <c r="C98" s="380">
        <v>3030</v>
      </c>
      <c r="D98" s="399" t="s">
        <v>321</v>
      </c>
      <c r="E98" s="374">
        <f>(G98/F98)*100</f>
        <v>99.99946497204752</v>
      </c>
      <c r="F98" s="375">
        <v>91584</v>
      </c>
      <c r="G98" s="375">
        <v>91583.51</v>
      </c>
      <c r="H98" s="376"/>
      <c r="I98" s="376"/>
      <c r="J98" s="376"/>
      <c r="K98" s="376"/>
      <c r="L98" s="376"/>
      <c r="M98" s="376"/>
    </row>
    <row r="99" spans="1:13" ht="18" customHeight="1">
      <c r="A99" s="380"/>
      <c r="B99" s="380"/>
      <c r="C99" s="380">
        <v>4210</v>
      </c>
      <c r="D99" s="399" t="s">
        <v>284</v>
      </c>
      <c r="E99" s="374">
        <f>(G99/F99)*100</f>
        <v>77.62365853658537</v>
      </c>
      <c r="F99" s="375">
        <v>4100</v>
      </c>
      <c r="G99" s="375">
        <v>3182.57</v>
      </c>
      <c r="H99" s="376"/>
      <c r="I99" s="376"/>
      <c r="J99" s="376"/>
      <c r="K99" s="376"/>
      <c r="L99" s="376"/>
      <c r="M99" s="376"/>
    </row>
    <row r="100" spans="1:13" ht="18" customHeight="1">
      <c r="A100" s="380"/>
      <c r="B100" s="380"/>
      <c r="C100" s="380">
        <v>4300</v>
      </c>
      <c r="D100" s="399" t="s">
        <v>278</v>
      </c>
      <c r="E100" s="374">
        <f>(G100/F100)*100</f>
        <v>89.4134477825465</v>
      </c>
      <c r="F100" s="375">
        <v>2796</v>
      </c>
      <c r="G100" s="375">
        <v>2500</v>
      </c>
      <c r="H100" s="376"/>
      <c r="I100" s="376"/>
      <c r="J100" s="376"/>
      <c r="K100" s="376"/>
      <c r="L100" s="376"/>
      <c r="M100" s="376"/>
    </row>
    <row r="101" spans="1:13" ht="18" customHeight="1">
      <c r="A101" s="380"/>
      <c r="B101" s="380"/>
      <c r="C101" s="380">
        <v>4430</v>
      </c>
      <c r="D101" s="399" t="s">
        <v>313</v>
      </c>
      <c r="E101" s="374">
        <f>(G101/F101)*100</f>
        <v>99.85099337748345</v>
      </c>
      <c r="F101" s="375">
        <v>30200</v>
      </c>
      <c r="G101" s="375">
        <v>30155</v>
      </c>
      <c r="H101" s="376"/>
      <c r="I101" s="376"/>
      <c r="J101" s="376"/>
      <c r="K101" s="376"/>
      <c r="L101" s="376"/>
      <c r="M101" s="376"/>
    </row>
    <row r="102" spans="1:13" ht="19.5" customHeight="1">
      <c r="A102" s="60">
        <v>754</v>
      </c>
      <c r="B102" s="379"/>
      <c r="C102" s="379"/>
      <c r="D102" s="60" t="s">
        <v>248</v>
      </c>
      <c r="E102" s="364">
        <f>(G102/F102)*100</f>
        <v>97.5626023255814</v>
      </c>
      <c r="F102" s="403">
        <f>SUM(F103,F105,F115,F117)</f>
        <v>430000</v>
      </c>
      <c r="G102" s="403">
        <f>SUM(G103,G105,G115,G117)</f>
        <v>419519.19</v>
      </c>
      <c r="H102" s="403">
        <f>SUM(H103,H105,H115,H117)</f>
        <v>39394</v>
      </c>
      <c r="I102" s="403">
        <f>SUM(I103,I105,I115,I117)</f>
        <v>671</v>
      </c>
      <c r="J102" s="403">
        <f>SUM(J103,J105,J115,J117)</f>
        <v>0</v>
      </c>
      <c r="K102" s="403">
        <f>SUM(K103,K105,K115,K117)</f>
        <v>0</v>
      </c>
      <c r="L102" s="403">
        <f>SUM(L103,L105,L115,L117)</f>
        <v>0</v>
      </c>
      <c r="M102" s="403">
        <f>SUM(M103,M105,M115,M117)</f>
        <v>157569.18</v>
      </c>
    </row>
    <row r="103" spans="1:13" ht="19.5" customHeight="1">
      <c r="A103" s="404"/>
      <c r="B103" s="405">
        <v>75405</v>
      </c>
      <c r="C103" s="405"/>
      <c r="D103" s="79" t="s">
        <v>322</v>
      </c>
      <c r="E103" s="368">
        <f>(G103/F103)*100</f>
        <v>100</v>
      </c>
      <c r="F103" s="406">
        <f>SUM(F104)</f>
        <v>23000</v>
      </c>
      <c r="G103" s="406">
        <f>SUM(G104)</f>
        <v>23000</v>
      </c>
      <c r="H103" s="406">
        <f>SUM(H104)</f>
        <v>0</v>
      </c>
      <c r="I103" s="406">
        <f>SUM(I104)</f>
        <v>0</v>
      </c>
      <c r="J103" s="406">
        <f>SUM(J104)</f>
        <v>0</v>
      </c>
      <c r="K103" s="406">
        <f>SUM(K104)</f>
        <v>0</v>
      </c>
      <c r="L103" s="406">
        <f>SUM(L104)</f>
        <v>0</v>
      </c>
      <c r="M103" s="406">
        <f>SUM(M104)</f>
        <v>23000</v>
      </c>
    </row>
    <row r="104" spans="1:13" ht="33.75" customHeight="1">
      <c r="A104" s="404"/>
      <c r="B104" s="405"/>
      <c r="C104" s="407">
        <v>6170</v>
      </c>
      <c r="D104" s="83" t="s">
        <v>323</v>
      </c>
      <c r="E104" s="374">
        <f>(G104/F104)*100</f>
        <v>100</v>
      </c>
      <c r="F104" s="408">
        <v>23000</v>
      </c>
      <c r="G104" s="408">
        <f>M104</f>
        <v>23000</v>
      </c>
      <c r="H104" s="406"/>
      <c r="I104" s="406"/>
      <c r="J104" s="406"/>
      <c r="K104" s="406"/>
      <c r="L104" s="406"/>
      <c r="M104" s="408">
        <f>'Zał 20'!F51</f>
        <v>23000</v>
      </c>
    </row>
    <row r="105" spans="1:13" ht="18" customHeight="1">
      <c r="A105" s="370"/>
      <c r="B105" s="370">
        <v>75412</v>
      </c>
      <c r="C105" s="370"/>
      <c r="D105" s="400" t="s">
        <v>324</v>
      </c>
      <c r="E105" s="368">
        <f>(G105/F105)*100</f>
        <v>99.87178399999999</v>
      </c>
      <c r="F105" s="369">
        <f>SUM(F106:F114)</f>
        <v>375000</v>
      </c>
      <c r="G105" s="369">
        <f>SUM(G106:G114)</f>
        <v>374519.19</v>
      </c>
      <c r="H105" s="369">
        <f>SUM(H106:H114)</f>
        <v>39394</v>
      </c>
      <c r="I105" s="369">
        <f>SUM(I106:I114)</f>
        <v>671</v>
      </c>
      <c r="J105" s="369">
        <f>SUM(J106:J114)</f>
        <v>0</v>
      </c>
      <c r="K105" s="369">
        <f>SUM(K106:K114)</f>
        <v>0</v>
      </c>
      <c r="L105" s="369">
        <f>SUM(L106:L114)</f>
        <v>0</v>
      </c>
      <c r="M105" s="369">
        <f>SUM(M106:M114)</f>
        <v>112569.18</v>
      </c>
    </row>
    <row r="106" spans="1:13" ht="18" customHeight="1">
      <c r="A106" s="380"/>
      <c r="B106" s="380"/>
      <c r="C106" s="380">
        <v>3030</v>
      </c>
      <c r="D106" s="399" t="s">
        <v>321</v>
      </c>
      <c r="E106" s="374">
        <f>(G106/F106)*100</f>
        <v>100</v>
      </c>
      <c r="F106" s="375">
        <v>18588</v>
      </c>
      <c r="G106" s="375">
        <v>18588</v>
      </c>
      <c r="H106" s="375"/>
      <c r="I106" s="375"/>
      <c r="J106" s="375"/>
      <c r="K106" s="369"/>
      <c r="L106" s="369"/>
      <c r="M106" s="369"/>
    </row>
    <row r="107" spans="1:13" ht="18" customHeight="1">
      <c r="A107" s="380"/>
      <c r="B107" s="380"/>
      <c r="C107" s="380">
        <v>4110</v>
      </c>
      <c r="D107" s="399" t="s">
        <v>325</v>
      </c>
      <c r="E107" s="374">
        <f>(G107/F107)*100</f>
        <v>100</v>
      </c>
      <c r="F107" s="375">
        <v>671</v>
      </c>
      <c r="G107" s="375">
        <v>671</v>
      </c>
      <c r="H107" s="375"/>
      <c r="I107" s="375">
        <v>671</v>
      </c>
      <c r="J107" s="375"/>
      <c r="K107" s="369"/>
      <c r="L107" s="369"/>
      <c r="M107" s="369"/>
    </row>
    <row r="108" spans="1:13" ht="18" customHeight="1">
      <c r="A108" s="380"/>
      <c r="B108" s="380"/>
      <c r="C108" s="380">
        <v>4170</v>
      </c>
      <c r="D108" s="399" t="s">
        <v>326</v>
      </c>
      <c r="E108" s="374">
        <f>(G108/F108)*100</f>
        <v>100</v>
      </c>
      <c r="F108" s="375">
        <v>39394</v>
      </c>
      <c r="G108" s="375">
        <v>39394</v>
      </c>
      <c r="H108" s="375">
        <v>39394</v>
      </c>
      <c r="I108" s="375"/>
      <c r="J108" s="375"/>
      <c r="K108" s="369"/>
      <c r="L108" s="369"/>
      <c r="M108" s="369"/>
    </row>
    <row r="109" spans="1:13" ht="18" customHeight="1">
      <c r="A109" s="370"/>
      <c r="B109" s="380"/>
      <c r="C109" s="380">
        <v>4210</v>
      </c>
      <c r="D109" s="399" t="s">
        <v>327</v>
      </c>
      <c r="E109" s="374">
        <f>(G109/F109)*100</f>
        <v>99.64007142857143</v>
      </c>
      <c r="F109" s="375">
        <v>28000</v>
      </c>
      <c r="G109" s="375">
        <v>27899.22</v>
      </c>
      <c r="H109" s="376"/>
      <c r="I109" s="376"/>
      <c r="J109" s="376"/>
      <c r="K109" s="376"/>
      <c r="L109" s="376"/>
      <c r="M109" s="376"/>
    </row>
    <row r="110" spans="1:13" ht="18" customHeight="1">
      <c r="A110" s="370"/>
      <c r="B110" s="380"/>
      <c r="C110" s="380">
        <v>4260</v>
      </c>
      <c r="D110" s="399" t="s">
        <v>328</v>
      </c>
      <c r="E110" s="374">
        <f>(G110/F110)*100</f>
        <v>99.68022988505747</v>
      </c>
      <c r="F110" s="375">
        <v>8700</v>
      </c>
      <c r="G110" s="375">
        <v>8672.18</v>
      </c>
      <c r="H110" s="376"/>
      <c r="I110" s="376"/>
      <c r="J110" s="376"/>
      <c r="K110" s="376"/>
      <c r="L110" s="376"/>
      <c r="M110" s="376"/>
    </row>
    <row r="111" spans="1:13" ht="18" customHeight="1">
      <c r="A111" s="370"/>
      <c r="B111" s="380"/>
      <c r="C111" s="380">
        <v>4270</v>
      </c>
      <c r="D111" s="399" t="s">
        <v>329</v>
      </c>
      <c r="E111" s="374">
        <f>(G111/F111)*100</f>
        <v>99.94207778915046</v>
      </c>
      <c r="F111" s="375">
        <v>97700</v>
      </c>
      <c r="G111" s="375">
        <v>97643.41</v>
      </c>
      <c r="H111" s="376"/>
      <c r="I111" s="376"/>
      <c r="J111" s="376"/>
      <c r="K111" s="376"/>
      <c r="L111" s="376"/>
      <c r="M111" s="376"/>
    </row>
    <row r="112" spans="1:13" ht="18" customHeight="1">
      <c r="A112" s="370"/>
      <c r="B112" s="380"/>
      <c r="C112" s="380">
        <v>4280</v>
      </c>
      <c r="D112" s="399" t="s">
        <v>330</v>
      </c>
      <c r="E112" s="374">
        <f>(G112/F112)*100</f>
        <v>74.6268656716418</v>
      </c>
      <c r="F112" s="375">
        <v>804</v>
      </c>
      <c r="G112" s="375">
        <v>600</v>
      </c>
      <c r="H112" s="376"/>
      <c r="I112" s="376"/>
      <c r="J112" s="376"/>
      <c r="K112" s="401"/>
      <c r="L112" s="376"/>
      <c r="M112" s="376"/>
    </row>
    <row r="113" spans="1:13" ht="18" customHeight="1">
      <c r="A113" s="370"/>
      <c r="B113" s="380"/>
      <c r="C113" s="380">
        <v>4300</v>
      </c>
      <c r="D113" s="399" t="s">
        <v>278</v>
      </c>
      <c r="E113" s="374">
        <f>(G113/F113)*100</f>
        <v>99.99883182687674</v>
      </c>
      <c r="F113" s="375">
        <v>68483</v>
      </c>
      <c r="G113" s="375">
        <v>68482.2</v>
      </c>
      <c r="H113" s="376"/>
      <c r="I113" s="376"/>
      <c r="J113" s="376"/>
      <c r="K113" s="376"/>
      <c r="L113" s="376"/>
      <c r="M113" s="376"/>
    </row>
    <row r="114" spans="1:13" ht="19.5" customHeight="1">
      <c r="A114" s="370"/>
      <c r="B114" s="380"/>
      <c r="C114" s="380">
        <v>6050</v>
      </c>
      <c r="D114" s="399" t="s">
        <v>279</v>
      </c>
      <c r="E114" s="374">
        <f>(G114/F114)*100</f>
        <v>99.91938576247115</v>
      </c>
      <c r="F114" s="375">
        <v>112660</v>
      </c>
      <c r="G114" s="376">
        <f>M114</f>
        <v>112569.18</v>
      </c>
      <c r="H114" s="376"/>
      <c r="I114" s="376"/>
      <c r="J114" s="376"/>
      <c r="K114" s="376"/>
      <c r="L114" s="376"/>
      <c r="M114" s="375">
        <f>'Zał 20'!F55</f>
        <v>112569.18</v>
      </c>
    </row>
    <row r="115" spans="1:13" ht="18" customHeight="1">
      <c r="A115" s="370"/>
      <c r="B115" s="370">
        <v>75421</v>
      </c>
      <c r="C115" s="370"/>
      <c r="D115" s="400" t="s">
        <v>331</v>
      </c>
      <c r="E115" s="368">
        <f>(G115/F115)*100</f>
        <v>0</v>
      </c>
      <c r="F115" s="369">
        <f>F116</f>
        <v>10000</v>
      </c>
      <c r="G115" s="369">
        <f>G116</f>
        <v>0</v>
      </c>
      <c r="H115" s="369">
        <f>H116</f>
        <v>0</v>
      </c>
      <c r="I115" s="369">
        <f>I116</f>
        <v>0</v>
      </c>
      <c r="J115" s="369">
        <f>J116</f>
        <v>0</v>
      </c>
      <c r="K115" s="369">
        <f>K116</f>
        <v>0</v>
      </c>
      <c r="L115" s="369">
        <f>L116</f>
        <v>0</v>
      </c>
      <c r="M115" s="369">
        <f>M116</f>
        <v>0</v>
      </c>
    </row>
    <row r="116" spans="1:13" ht="18" customHeight="1">
      <c r="A116" s="370"/>
      <c r="B116" s="380"/>
      <c r="C116" s="380">
        <v>4810</v>
      </c>
      <c r="D116" s="399" t="s">
        <v>332</v>
      </c>
      <c r="E116" s="374">
        <f>(G116/F116)*100</f>
        <v>0</v>
      </c>
      <c r="F116" s="375">
        <v>10000</v>
      </c>
      <c r="G116" s="375">
        <v>0</v>
      </c>
      <c r="H116" s="376"/>
      <c r="I116" s="376"/>
      <c r="J116" s="376"/>
      <c r="K116" s="376"/>
      <c r="L116" s="376"/>
      <c r="M116" s="376"/>
    </row>
    <row r="117" spans="1:13" s="347" customFormat="1" ht="18" customHeight="1">
      <c r="A117" s="370"/>
      <c r="B117" s="370">
        <v>75495</v>
      </c>
      <c r="C117" s="370"/>
      <c r="D117" s="400" t="s">
        <v>42</v>
      </c>
      <c r="E117" s="368">
        <f>(G117/F117)*100</f>
        <v>100</v>
      </c>
      <c r="F117" s="369">
        <f>F118</f>
        <v>22000</v>
      </c>
      <c r="G117" s="369">
        <f>G118</f>
        <v>22000</v>
      </c>
      <c r="H117" s="369">
        <f>H118</f>
        <v>0</v>
      </c>
      <c r="I117" s="369">
        <f>I118</f>
        <v>0</v>
      </c>
      <c r="J117" s="369">
        <f>J118</f>
        <v>0</v>
      </c>
      <c r="K117" s="369">
        <f>K118</f>
        <v>0</v>
      </c>
      <c r="L117" s="369">
        <f>L118</f>
        <v>0</v>
      </c>
      <c r="M117" s="369">
        <f>M118</f>
        <v>22000</v>
      </c>
    </row>
    <row r="118" spans="1:13" ht="18" customHeight="1">
      <c r="A118" s="370"/>
      <c r="B118" s="380"/>
      <c r="C118" s="380">
        <v>6050</v>
      </c>
      <c r="D118" s="399" t="s">
        <v>333</v>
      </c>
      <c r="E118" s="374">
        <f>(G118/F118)*100</f>
        <v>100</v>
      </c>
      <c r="F118" s="375">
        <v>22000</v>
      </c>
      <c r="G118" s="375">
        <f>M118</f>
        <v>22000</v>
      </c>
      <c r="H118" s="376"/>
      <c r="I118" s="376"/>
      <c r="J118" s="376"/>
      <c r="K118" s="376"/>
      <c r="L118" s="376"/>
      <c r="M118" s="376">
        <f>'Zał 20'!F58</f>
        <v>22000</v>
      </c>
    </row>
    <row r="119" spans="1:13" ht="33.75" customHeight="1">
      <c r="A119" s="60">
        <v>756</v>
      </c>
      <c r="B119" s="379"/>
      <c r="C119" s="379"/>
      <c r="D119" s="60" t="s">
        <v>249</v>
      </c>
      <c r="E119" s="364">
        <f>(G119/F119)*100</f>
        <v>91.803488</v>
      </c>
      <c r="F119" s="403">
        <f>F120</f>
        <v>62500</v>
      </c>
      <c r="G119" s="403">
        <f>G120</f>
        <v>57377.18</v>
      </c>
      <c r="H119" s="403">
        <f>H120</f>
        <v>45167</v>
      </c>
      <c r="I119" s="403">
        <f>I120</f>
        <v>0</v>
      </c>
      <c r="J119" s="403">
        <f>J120</f>
        <v>0</v>
      </c>
      <c r="K119" s="403">
        <f>K120</f>
        <v>0</v>
      </c>
      <c r="L119" s="403">
        <f>L120</f>
        <v>0</v>
      </c>
      <c r="M119" s="403">
        <f>M120</f>
        <v>0</v>
      </c>
    </row>
    <row r="120" spans="1:13" ht="19.5" customHeight="1">
      <c r="A120" s="370"/>
      <c r="B120" s="370">
        <v>75647</v>
      </c>
      <c r="C120" s="370"/>
      <c r="D120" s="409" t="s">
        <v>334</v>
      </c>
      <c r="E120" s="368">
        <f>(G120/F120)*100</f>
        <v>91.803488</v>
      </c>
      <c r="F120" s="369">
        <f>SUM(F121:F122)</f>
        <v>62500</v>
      </c>
      <c r="G120" s="369">
        <f>SUM(G121:G122)</f>
        <v>57377.18</v>
      </c>
      <c r="H120" s="369">
        <f>SUM(H121:H122)</f>
        <v>45167</v>
      </c>
      <c r="I120" s="369">
        <f>SUM(I121:I122)</f>
        <v>0</v>
      </c>
      <c r="J120" s="369">
        <f>SUM(J121:J122)</f>
        <v>0</v>
      </c>
      <c r="K120" s="369">
        <f>SUM(K121:K122)</f>
        <v>0</v>
      </c>
      <c r="L120" s="369">
        <f>SUM(L121:L122)</f>
        <v>0</v>
      </c>
      <c r="M120" s="369">
        <f>SUM(M121:M122)</f>
        <v>0</v>
      </c>
    </row>
    <row r="121" spans="1:13" ht="18" customHeight="1">
      <c r="A121" s="370"/>
      <c r="B121" s="380"/>
      <c r="C121" s="380">
        <v>4100</v>
      </c>
      <c r="D121" s="410" t="s">
        <v>335</v>
      </c>
      <c r="E121" s="374">
        <f>(G121/F121)*100</f>
        <v>89.82038738416259</v>
      </c>
      <c r="F121" s="375">
        <v>50286</v>
      </c>
      <c r="G121" s="376">
        <v>45167.08</v>
      </c>
      <c r="H121" s="375">
        <v>45167</v>
      </c>
      <c r="I121" s="376"/>
      <c r="J121" s="376"/>
      <c r="K121" s="376"/>
      <c r="L121" s="376"/>
      <c r="M121" s="376"/>
    </row>
    <row r="122" spans="1:13" ht="18" customHeight="1">
      <c r="A122" s="370"/>
      <c r="B122" s="380"/>
      <c r="C122" s="380">
        <v>4300</v>
      </c>
      <c r="D122" s="410" t="s">
        <v>278</v>
      </c>
      <c r="E122" s="374">
        <f>(G122/F122)*100</f>
        <v>99.96806942852464</v>
      </c>
      <c r="F122" s="375">
        <v>12214</v>
      </c>
      <c r="G122" s="375">
        <v>12210.1</v>
      </c>
      <c r="H122" s="376"/>
      <c r="I122" s="376"/>
      <c r="J122" s="376"/>
      <c r="K122" s="376"/>
      <c r="L122" s="376"/>
      <c r="M122" s="376"/>
    </row>
    <row r="123" spans="1:13" ht="18" customHeight="1">
      <c r="A123" s="379">
        <v>757</v>
      </c>
      <c r="B123" s="379"/>
      <c r="C123" s="379"/>
      <c r="D123" s="60" t="s">
        <v>251</v>
      </c>
      <c r="E123" s="364">
        <f>(G123/F123)*100</f>
        <v>71.35538305084745</v>
      </c>
      <c r="F123" s="365">
        <f>F124</f>
        <v>590000</v>
      </c>
      <c r="G123" s="365">
        <f>G124</f>
        <v>420996.76</v>
      </c>
      <c r="H123" s="365">
        <f>H124</f>
        <v>0</v>
      </c>
      <c r="I123" s="365">
        <f>I124</f>
        <v>0</v>
      </c>
      <c r="J123" s="365">
        <f>J124</f>
        <v>0</v>
      </c>
      <c r="K123" s="365">
        <f>K124</f>
        <v>420996.76</v>
      </c>
      <c r="L123" s="365">
        <f>L124</f>
        <v>0</v>
      </c>
      <c r="M123" s="365">
        <f>M124</f>
        <v>0</v>
      </c>
    </row>
    <row r="124" spans="1:13" ht="19.5" customHeight="1">
      <c r="A124" s="370"/>
      <c r="B124" s="370">
        <v>75702</v>
      </c>
      <c r="C124" s="370"/>
      <c r="D124" s="400" t="s">
        <v>336</v>
      </c>
      <c r="E124" s="368">
        <f>(G124/F124)*100</f>
        <v>71.35538305084745</v>
      </c>
      <c r="F124" s="369">
        <f>SUM(F125,F126,F127)</f>
        <v>590000</v>
      </c>
      <c r="G124" s="369">
        <f>SUM(G125,G126,G127)</f>
        <v>420996.76</v>
      </c>
      <c r="H124" s="369"/>
      <c r="I124" s="369"/>
      <c r="J124" s="369"/>
      <c r="K124" s="369">
        <f>SUM(K125,K126,K127)</f>
        <v>420996.76</v>
      </c>
      <c r="L124" s="369"/>
      <c r="M124" s="369"/>
    </row>
    <row r="125" spans="1:13" ht="18" customHeight="1">
      <c r="A125" s="370"/>
      <c r="B125" s="380"/>
      <c r="C125" s="380">
        <v>8010</v>
      </c>
      <c r="D125" s="399" t="s">
        <v>337</v>
      </c>
      <c r="E125" s="374">
        <f>(G125/F125)*100</f>
        <v>72.0182142857143</v>
      </c>
      <c r="F125" s="375">
        <v>70000</v>
      </c>
      <c r="G125" s="376">
        <f>K125</f>
        <v>50412.75</v>
      </c>
      <c r="H125" s="376"/>
      <c r="I125" s="376"/>
      <c r="J125" s="376"/>
      <c r="K125" s="375">
        <v>50412.75</v>
      </c>
      <c r="L125" s="376"/>
      <c r="M125" s="376"/>
    </row>
    <row r="126" spans="1:13" ht="30" customHeight="1">
      <c r="A126" s="370"/>
      <c r="B126" s="380"/>
      <c r="C126" s="380">
        <v>8070</v>
      </c>
      <c r="D126" s="399" t="s">
        <v>338</v>
      </c>
      <c r="E126" s="374">
        <f>(G126/F126)*100</f>
        <v>47.451114814814815</v>
      </c>
      <c r="F126" s="375">
        <v>270000</v>
      </c>
      <c r="G126" s="376">
        <f>K126</f>
        <v>128118.01</v>
      </c>
      <c r="H126" s="376"/>
      <c r="I126" s="376"/>
      <c r="J126" s="376"/>
      <c r="K126" s="375">
        <v>128118.01</v>
      </c>
      <c r="L126" s="376"/>
      <c r="M126" s="376"/>
    </row>
    <row r="127" spans="1:13" ht="19.5" customHeight="1">
      <c r="A127" s="370"/>
      <c r="B127" s="380"/>
      <c r="C127" s="380">
        <v>8110</v>
      </c>
      <c r="D127" s="399" t="s">
        <v>339</v>
      </c>
      <c r="E127" s="374">
        <f>(G127/F127)*100</f>
        <v>96.98639999999999</v>
      </c>
      <c r="F127" s="375">
        <v>250000</v>
      </c>
      <c r="G127" s="376">
        <f>K127</f>
        <v>242466</v>
      </c>
      <c r="H127" s="376"/>
      <c r="I127" s="376"/>
      <c r="J127" s="376"/>
      <c r="K127" s="376">
        <v>242466</v>
      </c>
      <c r="L127" s="376"/>
      <c r="M127" s="376"/>
    </row>
    <row r="128" spans="1:13" ht="18" customHeight="1">
      <c r="A128" s="379">
        <v>758</v>
      </c>
      <c r="B128" s="379"/>
      <c r="C128" s="379"/>
      <c r="D128" s="60" t="s">
        <v>138</v>
      </c>
      <c r="E128" s="364">
        <f>(G128/F128)*100</f>
        <v>86.9278386294755</v>
      </c>
      <c r="F128" s="365">
        <f>F132+F134+F129</f>
        <v>334237</v>
      </c>
      <c r="G128" s="365">
        <f>G132+G134+G129</f>
        <v>290545</v>
      </c>
      <c r="H128" s="365">
        <f>H132+H134+H129</f>
        <v>0</v>
      </c>
      <c r="I128" s="365">
        <f>I132+I134+I129</f>
        <v>0</v>
      </c>
      <c r="J128" s="365">
        <f>J132+J134+J129</f>
        <v>0</v>
      </c>
      <c r="K128" s="365">
        <f>K132+K134+K129</f>
        <v>0</v>
      </c>
      <c r="L128" s="365">
        <f>L132+L134+L129</f>
        <v>0</v>
      </c>
      <c r="M128" s="365">
        <f>M132+M134+M129</f>
        <v>0</v>
      </c>
    </row>
    <row r="129" spans="1:13" ht="18" customHeight="1">
      <c r="A129" s="405"/>
      <c r="B129" s="405">
        <v>75807</v>
      </c>
      <c r="C129" s="405"/>
      <c r="D129" s="79" t="s">
        <v>340</v>
      </c>
      <c r="E129" s="411">
        <f>(G129/F129)*100</f>
        <v>100</v>
      </c>
      <c r="F129" s="412">
        <f>SUM(F130,F131)</f>
        <v>33520</v>
      </c>
      <c r="G129" s="412">
        <f>SUM(G130,G131)</f>
        <v>33520</v>
      </c>
      <c r="H129" s="412"/>
      <c r="I129" s="412"/>
      <c r="J129" s="412"/>
      <c r="K129" s="412"/>
      <c r="L129" s="412"/>
      <c r="M129" s="412"/>
    </row>
    <row r="130" spans="1:13" ht="16.5" customHeight="1">
      <c r="A130" s="407"/>
      <c r="B130" s="407"/>
      <c r="C130" s="407">
        <v>2940</v>
      </c>
      <c r="D130" s="83" t="s">
        <v>341</v>
      </c>
      <c r="E130" s="413">
        <f>(G130/F130)*100</f>
        <v>100</v>
      </c>
      <c r="F130" s="414">
        <v>29061</v>
      </c>
      <c r="G130" s="414">
        <v>29061</v>
      </c>
      <c r="H130" s="414"/>
      <c r="I130" s="414"/>
      <c r="J130" s="412"/>
      <c r="K130" s="412"/>
      <c r="L130" s="412"/>
      <c r="M130" s="412"/>
    </row>
    <row r="131" spans="1:13" ht="19.5" customHeight="1">
      <c r="A131" s="407"/>
      <c r="B131" s="407"/>
      <c r="C131" s="407">
        <v>4580</v>
      </c>
      <c r="D131" s="83" t="s">
        <v>48</v>
      </c>
      <c r="E131" s="413">
        <f>(G131/F131)*100</f>
        <v>100</v>
      </c>
      <c r="F131" s="414">
        <v>4459</v>
      </c>
      <c r="G131" s="414">
        <v>4459</v>
      </c>
      <c r="H131" s="414"/>
      <c r="I131" s="414"/>
      <c r="J131" s="412"/>
      <c r="K131" s="412"/>
      <c r="L131" s="412"/>
      <c r="M131" s="412"/>
    </row>
    <row r="132" spans="1:13" ht="18" customHeight="1">
      <c r="A132" s="370"/>
      <c r="B132" s="370">
        <v>75814</v>
      </c>
      <c r="C132" s="370"/>
      <c r="D132" s="400" t="s">
        <v>342</v>
      </c>
      <c r="E132" s="368">
        <f>(G132/F132)*100</f>
        <v>87.69789818479596</v>
      </c>
      <c r="F132" s="369">
        <f>F133</f>
        <v>293080</v>
      </c>
      <c r="G132" s="369">
        <f>G133</f>
        <v>257025</v>
      </c>
      <c r="H132" s="369">
        <f>H133</f>
        <v>0</v>
      </c>
      <c r="I132" s="369">
        <f>I133</f>
        <v>0</v>
      </c>
      <c r="J132" s="369">
        <f>J133</f>
        <v>0</v>
      </c>
      <c r="K132" s="369">
        <f>K133</f>
        <v>0</v>
      </c>
      <c r="L132" s="369">
        <f>L133</f>
        <v>0</v>
      </c>
      <c r="M132" s="369">
        <f>M133</f>
        <v>0</v>
      </c>
    </row>
    <row r="133" spans="1:13" ht="23.25" customHeight="1">
      <c r="A133" s="370"/>
      <c r="B133" s="380"/>
      <c r="C133" s="415" t="s">
        <v>343</v>
      </c>
      <c r="D133" s="399" t="s">
        <v>344</v>
      </c>
      <c r="E133" s="374">
        <f>(G133/F133)*100</f>
        <v>87.69789818479596</v>
      </c>
      <c r="F133" s="375">
        <v>293080</v>
      </c>
      <c r="G133" s="375">
        <v>257025</v>
      </c>
      <c r="H133" s="376"/>
      <c r="I133" s="376"/>
      <c r="J133" s="376"/>
      <c r="K133" s="376"/>
      <c r="L133" s="376"/>
      <c r="M133" s="376"/>
    </row>
    <row r="134" spans="1:13" ht="18" customHeight="1">
      <c r="A134" s="370"/>
      <c r="B134" s="370">
        <v>75818</v>
      </c>
      <c r="C134" s="378"/>
      <c r="D134" s="400" t="s">
        <v>345</v>
      </c>
      <c r="E134" s="368">
        <f>(G134/F134)*100</f>
        <v>0</v>
      </c>
      <c r="F134" s="369">
        <f>F135</f>
        <v>7637</v>
      </c>
      <c r="G134" s="369">
        <f>G135</f>
        <v>0</v>
      </c>
      <c r="H134" s="369">
        <f>H135</f>
        <v>0</v>
      </c>
      <c r="I134" s="369">
        <f>I135</f>
        <v>0</v>
      </c>
      <c r="J134" s="369">
        <f>J135</f>
        <v>0</v>
      </c>
      <c r="K134" s="369">
        <f>K135</f>
        <v>0</v>
      </c>
      <c r="L134" s="369">
        <f>L135</f>
        <v>0</v>
      </c>
      <c r="M134" s="369">
        <f>M135</f>
        <v>0</v>
      </c>
    </row>
    <row r="135" spans="1:13" ht="18" customHeight="1">
      <c r="A135" s="370"/>
      <c r="B135" s="380"/>
      <c r="C135" s="415">
        <v>4810</v>
      </c>
      <c r="D135" s="399" t="s">
        <v>346</v>
      </c>
      <c r="E135" s="374">
        <f>(G135/F135)*100</f>
        <v>0</v>
      </c>
      <c r="F135" s="375">
        <v>7637</v>
      </c>
      <c r="G135" s="376">
        <v>0</v>
      </c>
      <c r="H135" s="376"/>
      <c r="I135" s="376"/>
      <c r="J135" s="376"/>
      <c r="K135" s="376"/>
      <c r="L135" s="376"/>
      <c r="M135" s="376"/>
    </row>
    <row r="136" spans="1:13" ht="18" customHeight="1">
      <c r="A136" s="379">
        <v>801</v>
      </c>
      <c r="B136" s="379"/>
      <c r="C136" s="379"/>
      <c r="D136" s="60" t="s">
        <v>146</v>
      </c>
      <c r="E136" s="364">
        <f>(G136/F136)*100</f>
        <v>99.30378815684917</v>
      </c>
      <c r="F136" s="365">
        <f>SUM(F137,F160,F169,F172,F196,F211,F219,F234)</f>
        <v>17679231</v>
      </c>
      <c r="G136" s="365">
        <f>SUM(G137,G160,G169,G172,G196,G211,G219,G234)</f>
        <v>17556146.100000005</v>
      </c>
      <c r="H136" s="365">
        <f>SUM(H137,H160,H169,H172,H196,H211,H219,H234)</f>
        <v>9223983.34</v>
      </c>
      <c r="I136" s="365">
        <f>SUM(I137,I160,I169,I172,I196,I211,I219,I234)</f>
        <v>1596529.01</v>
      </c>
      <c r="J136" s="365">
        <f>SUM(J137,J160,J169,J172,J196,J211,J219,J234)</f>
        <v>2909145.25</v>
      </c>
      <c r="K136" s="365">
        <f>SUM(K137,K160,K169,K172,K196,K211,K219,K234)</f>
        <v>0</v>
      </c>
      <c r="L136" s="365">
        <f>SUM(L137,L160,L169,L172,L196,L211,L219,L234)</f>
        <v>0</v>
      </c>
      <c r="M136" s="365">
        <f>SUM(M137,M160,M169,M172,M196,M211,M219,M234)</f>
        <v>173912.31</v>
      </c>
    </row>
    <row r="137" spans="1:17" ht="18" customHeight="1">
      <c r="A137" s="370"/>
      <c r="B137" s="370">
        <v>80101</v>
      </c>
      <c r="C137" s="370"/>
      <c r="D137" s="400" t="s">
        <v>147</v>
      </c>
      <c r="E137" s="368">
        <f>(G137/F137)*100</f>
        <v>99.20838723209101</v>
      </c>
      <c r="F137" s="369">
        <f>SUM(F138:F159)</f>
        <v>6975269</v>
      </c>
      <c r="G137" s="369">
        <f>SUM(G138:G159)</f>
        <v>6920051.880000003</v>
      </c>
      <c r="H137" s="369">
        <f>SUM(H138:H159)</f>
        <v>4722143.01</v>
      </c>
      <c r="I137" s="369">
        <f>SUM(I138:I159)</f>
        <v>831660.32</v>
      </c>
      <c r="J137" s="369">
        <f>SUM(J138:J159)</f>
        <v>0</v>
      </c>
      <c r="K137" s="369">
        <f>SUM(K138:K159)</f>
        <v>0</v>
      </c>
      <c r="L137" s="369">
        <f>SUM(L138:L159)</f>
        <v>0</v>
      </c>
      <c r="M137" s="369">
        <f>SUM(M138:M159)</f>
        <v>0</v>
      </c>
      <c r="P137" s="416"/>
      <c r="Q137" s="416"/>
    </row>
    <row r="138" spans="1:13" ht="19.5" customHeight="1">
      <c r="A138" s="380"/>
      <c r="B138" s="380"/>
      <c r="C138" s="380">
        <v>3020</v>
      </c>
      <c r="D138" s="399" t="s">
        <v>347</v>
      </c>
      <c r="E138" s="374">
        <f>(G138/F138)*100</f>
        <v>99.99989083684474</v>
      </c>
      <c r="F138" s="375">
        <v>45803</v>
      </c>
      <c r="G138" s="375">
        <v>45802.95</v>
      </c>
      <c r="H138" s="375"/>
      <c r="I138" s="375"/>
      <c r="J138" s="375"/>
      <c r="K138" s="375"/>
      <c r="L138" s="375"/>
      <c r="M138" s="375"/>
    </row>
    <row r="139" spans="1:13" ht="18" customHeight="1">
      <c r="A139" s="370"/>
      <c r="B139" s="380"/>
      <c r="C139" s="380">
        <v>3050</v>
      </c>
      <c r="D139" s="399" t="s">
        <v>348</v>
      </c>
      <c r="E139" s="374">
        <f>(G139/F139)*100</f>
        <v>98.68307692307692</v>
      </c>
      <c r="F139" s="375">
        <v>650</v>
      </c>
      <c r="G139" s="375">
        <v>641.44</v>
      </c>
      <c r="H139" s="375"/>
      <c r="I139" s="375"/>
      <c r="J139" s="375"/>
      <c r="K139" s="375"/>
      <c r="L139" s="375"/>
      <c r="M139" s="375"/>
    </row>
    <row r="140" spans="1:13" ht="18" customHeight="1">
      <c r="A140" s="370"/>
      <c r="B140" s="380"/>
      <c r="C140" s="380">
        <v>3240</v>
      </c>
      <c r="D140" s="399" t="s">
        <v>349</v>
      </c>
      <c r="E140" s="374">
        <f>(G140/F140)*100</f>
        <v>100</v>
      </c>
      <c r="F140" s="375">
        <v>4096</v>
      </c>
      <c r="G140" s="375">
        <v>4096</v>
      </c>
      <c r="H140" s="375"/>
      <c r="I140" s="375"/>
      <c r="J140" s="375"/>
      <c r="K140" s="375"/>
      <c r="L140" s="375"/>
      <c r="M140" s="375"/>
    </row>
    <row r="141" spans="1:13" ht="18" customHeight="1">
      <c r="A141" s="370"/>
      <c r="B141" s="380"/>
      <c r="C141" s="380">
        <v>4010</v>
      </c>
      <c r="D141" s="399" t="s">
        <v>350</v>
      </c>
      <c r="E141" s="374">
        <f>(G141/F141)*100</f>
        <v>99.35845639620472</v>
      </c>
      <c r="F141" s="375">
        <v>4432355</v>
      </c>
      <c r="G141" s="402">
        <f>H141</f>
        <v>4403919.51</v>
      </c>
      <c r="H141" s="375">
        <v>4403919.51</v>
      </c>
      <c r="I141" s="375"/>
      <c r="J141" s="375"/>
      <c r="K141" s="375"/>
      <c r="L141" s="375"/>
      <c r="M141" s="375"/>
    </row>
    <row r="142" spans="1:13" ht="18" customHeight="1">
      <c r="A142" s="370"/>
      <c r="B142" s="380"/>
      <c r="C142" s="380">
        <v>4040</v>
      </c>
      <c r="D142" s="399" t="s">
        <v>298</v>
      </c>
      <c r="E142" s="374">
        <f>(G142/F142)*100</f>
        <v>100.00015712252099</v>
      </c>
      <c r="F142" s="375">
        <v>318223</v>
      </c>
      <c r="G142" s="402">
        <f>H142</f>
        <v>318223.5</v>
      </c>
      <c r="H142" s="375">
        <v>318223.5</v>
      </c>
      <c r="I142" s="375"/>
      <c r="J142" s="375"/>
      <c r="K142" s="375"/>
      <c r="L142" s="375"/>
      <c r="M142" s="375"/>
    </row>
    <row r="143" spans="1:13" ht="18" customHeight="1">
      <c r="A143" s="370"/>
      <c r="B143" s="380"/>
      <c r="C143" s="380">
        <v>4110</v>
      </c>
      <c r="D143" s="399" t="s">
        <v>299</v>
      </c>
      <c r="E143" s="374">
        <f>(G143/F143)*100</f>
        <v>96.9462696246656</v>
      </c>
      <c r="F143" s="375">
        <v>740140</v>
      </c>
      <c r="G143" s="402">
        <f>I143</f>
        <v>717538.12</v>
      </c>
      <c r="H143" s="375"/>
      <c r="I143" s="375">
        <v>717538.12</v>
      </c>
      <c r="J143" s="375"/>
      <c r="K143" s="375"/>
      <c r="L143" s="375"/>
      <c r="M143" s="375"/>
    </row>
    <row r="144" spans="1:13" ht="18" customHeight="1">
      <c r="A144" s="370"/>
      <c r="B144" s="380"/>
      <c r="C144" s="380">
        <v>4120</v>
      </c>
      <c r="D144" s="399" t="s">
        <v>300</v>
      </c>
      <c r="E144" s="374">
        <f>(G144/F144)*100</f>
        <v>96.47499408244006</v>
      </c>
      <c r="F144" s="375">
        <v>118292</v>
      </c>
      <c r="G144" s="402">
        <f>I144</f>
        <v>114122.2</v>
      </c>
      <c r="H144" s="375"/>
      <c r="I144" s="375">
        <v>114122.2</v>
      </c>
      <c r="J144" s="375"/>
      <c r="K144" s="375"/>
      <c r="L144" s="375"/>
      <c r="M144" s="375"/>
    </row>
    <row r="145" spans="1:13" ht="18" customHeight="1">
      <c r="A145" s="370"/>
      <c r="B145" s="380"/>
      <c r="C145" s="380">
        <v>4170</v>
      </c>
      <c r="D145" s="399" t="s">
        <v>302</v>
      </c>
      <c r="E145" s="374">
        <f>(G145/F145)*100</f>
        <v>100</v>
      </c>
      <c r="F145" s="375">
        <v>1000</v>
      </c>
      <c r="G145" s="375">
        <v>1000</v>
      </c>
      <c r="H145" s="375"/>
      <c r="I145" s="375"/>
      <c r="J145" s="375"/>
      <c r="K145" s="375"/>
      <c r="L145" s="375"/>
      <c r="M145" s="375"/>
    </row>
    <row r="146" spans="1:13" ht="18" customHeight="1">
      <c r="A146" s="370"/>
      <c r="B146" s="380"/>
      <c r="C146" s="380">
        <v>4210</v>
      </c>
      <c r="D146" s="399" t="s">
        <v>284</v>
      </c>
      <c r="E146" s="374">
        <f>(G146/F146)*100</f>
        <v>100.00003649984714</v>
      </c>
      <c r="F146" s="375">
        <v>219179</v>
      </c>
      <c r="G146" s="375">
        <v>219179.08</v>
      </c>
      <c r="H146" s="375"/>
      <c r="I146" s="375"/>
      <c r="J146" s="375"/>
      <c r="K146" s="375"/>
      <c r="L146" s="375"/>
      <c r="M146" s="375"/>
    </row>
    <row r="147" spans="1:13" ht="15.75" customHeight="1">
      <c r="A147" s="380"/>
      <c r="B147" s="380"/>
      <c r="C147" s="380">
        <v>4240</v>
      </c>
      <c r="D147" s="399" t="s">
        <v>351</v>
      </c>
      <c r="E147" s="374">
        <f>(G147/F147)*100</f>
        <v>100.00062229689786</v>
      </c>
      <c r="F147" s="375">
        <v>64278</v>
      </c>
      <c r="G147" s="375">
        <v>64278.4</v>
      </c>
      <c r="H147" s="375"/>
      <c r="I147" s="375"/>
      <c r="J147" s="375"/>
      <c r="K147" s="375"/>
      <c r="L147" s="375"/>
      <c r="M147" s="375"/>
    </row>
    <row r="148" spans="1:13" ht="18" customHeight="1">
      <c r="A148" s="380"/>
      <c r="B148" s="380"/>
      <c r="C148" s="380">
        <v>4260</v>
      </c>
      <c r="D148" s="399" t="s">
        <v>352</v>
      </c>
      <c r="E148" s="374">
        <f>(G148/F148)*100</f>
        <v>99.99997045239654</v>
      </c>
      <c r="F148" s="375">
        <v>439968</v>
      </c>
      <c r="G148" s="375">
        <v>439967.87</v>
      </c>
      <c r="H148" s="375"/>
      <c r="I148" s="375"/>
      <c r="J148" s="375"/>
      <c r="K148" s="375"/>
      <c r="L148" s="375"/>
      <c r="M148" s="375"/>
    </row>
    <row r="149" spans="1:13" ht="18" customHeight="1">
      <c r="A149" s="380"/>
      <c r="B149" s="380"/>
      <c r="C149" s="380">
        <v>4270</v>
      </c>
      <c r="D149" s="399" t="s">
        <v>287</v>
      </c>
      <c r="E149" s="374">
        <f>(G149/F149)*100</f>
        <v>99.99999557441836</v>
      </c>
      <c r="F149" s="375">
        <v>225959</v>
      </c>
      <c r="G149" s="375">
        <v>225958.99</v>
      </c>
      <c r="H149" s="375"/>
      <c r="I149" s="375"/>
      <c r="J149" s="375"/>
      <c r="K149" s="375"/>
      <c r="L149" s="375"/>
      <c r="M149" s="375"/>
    </row>
    <row r="150" spans="1:13" ht="18" customHeight="1">
      <c r="A150" s="380"/>
      <c r="B150" s="380"/>
      <c r="C150" s="380">
        <v>4280</v>
      </c>
      <c r="D150" s="399" t="s">
        <v>353</v>
      </c>
      <c r="E150" s="374">
        <f>(G150/F150)*100</f>
        <v>100</v>
      </c>
      <c r="F150" s="375">
        <v>3165</v>
      </c>
      <c r="G150" s="375">
        <v>3165</v>
      </c>
      <c r="H150" s="376"/>
      <c r="I150" s="376"/>
      <c r="J150" s="376"/>
      <c r="K150" s="376"/>
      <c r="L150" s="376"/>
      <c r="M150" s="376"/>
    </row>
    <row r="151" spans="1:13" ht="18" customHeight="1">
      <c r="A151" s="380"/>
      <c r="B151" s="380"/>
      <c r="C151" s="380">
        <v>4300</v>
      </c>
      <c r="D151" s="399" t="s">
        <v>278</v>
      </c>
      <c r="E151" s="374">
        <f>(G151/F151)*100</f>
        <v>99.99994955672977</v>
      </c>
      <c r="F151" s="375">
        <v>79297</v>
      </c>
      <c r="G151" s="375">
        <v>79296.96</v>
      </c>
      <c r="H151" s="375"/>
      <c r="I151" s="375"/>
      <c r="J151" s="375"/>
      <c r="K151" s="375"/>
      <c r="L151" s="375"/>
      <c r="M151" s="375"/>
    </row>
    <row r="152" spans="1:13" ht="18" customHeight="1">
      <c r="A152" s="380"/>
      <c r="B152" s="380"/>
      <c r="C152" s="380">
        <v>4350</v>
      </c>
      <c r="D152" s="399" t="s">
        <v>306</v>
      </c>
      <c r="E152" s="374">
        <f>(G152/F152)*100</f>
        <v>99.98503138580396</v>
      </c>
      <c r="F152" s="375">
        <v>2071</v>
      </c>
      <c r="G152" s="375">
        <v>2070.69</v>
      </c>
      <c r="H152" s="376"/>
      <c r="I152" s="376"/>
      <c r="J152" s="376"/>
      <c r="K152" s="376"/>
      <c r="L152" s="376"/>
      <c r="M152" s="376"/>
    </row>
    <row r="153" spans="1:13" ht="19.5" customHeight="1">
      <c r="A153" s="380"/>
      <c r="B153" s="380"/>
      <c r="C153" s="380">
        <v>4370</v>
      </c>
      <c r="D153" s="399" t="s">
        <v>354</v>
      </c>
      <c r="E153" s="374">
        <f>(G153/F153)*100</f>
        <v>99.9937728937729</v>
      </c>
      <c r="F153" s="375">
        <v>8190</v>
      </c>
      <c r="G153" s="375">
        <v>8189.49</v>
      </c>
      <c r="H153" s="375"/>
      <c r="I153" s="375"/>
      <c r="J153" s="375"/>
      <c r="K153" s="375"/>
      <c r="L153" s="375"/>
      <c r="M153" s="375"/>
    </row>
    <row r="154" spans="1:13" ht="18" customHeight="1">
      <c r="A154" s="380"/>
      <c r="B154" s="380"/>
      <c r="C154" s="380">
        <v>4410</v>
      </c>
      <c r="D154" s="399" t="s">
        <v>311</v>
      </c>
      <c r="E154" s="374">
        <f>(G154/F154)*100</f>
        <v>99.99886557005105</v>
      </c>
      <c r="F154" s="375">
        <v>1763</v>
      </c>
      <c r="G154" s="375">
        <v>1762.98</v>
      </c>
      <c r="H154" s="375"/>
      <c r="I154" s="375"/>
      <c r="J154" s="375"/>
      <c r="K154" s="375"/>
      <c r="L154" s="375"/>
      <c r="M154" s="375"/>
    </row>
    <row r="155" spans="1:13" ht="18" customHeight="1">
      <c r="A155" s="380"/>
      <c r="B155" s="380"/>
      <c r="C155" s="380">
        <v>4430</v>
      </c>
      <c r="D155" s="399" t="s">
        <v>355</v>
      </c>
      <c r="E155" s="374">
        <f>(G155/F155)*100</f>
        <v>99.98898273962541</v>
      </c>
      <c r="F155" s="375">
        <v>5446</v>
      </c>
      <c r="G155" s="375">
        <v>5445.4</v>
      </c>
      <c r="H155" s="375"/>
      <c r="I155" s="375"/>
      <c r="J155" s="375"/>
      <c r="K155" s="375"/>
      <c r="L155" s="375"/>
      <c r="M155" s="375"/>
    </row>
    <row r="156" spans="1:13" ht="15.75" customHeight="1">
      <c r="A156" s="380"/>
      <c r="B156" s="380"/>
      <c r="C156" s="380">
        <v>4440</v>
      </c>
      <c r="D156" s="399" t="s">
        <v>314</v>
      </c>
      <c r="E156" s="374">
        <f>(G156/F156)*100</f>
        <v>100</v>
      </c>
      <c r="F156" s="375">
        <v>243628</v>
      </c>
      <c r="G156" s="375">
        <v>243628</v>
      </c>
      <c r="H156" s="375"/>
      <c r="I156" s="375"/>
      <c r="J156" s="375"/>
      <c r="K156" s="375"/>
      <c r="L156" s="375"/>
      <c r="M156" s="375"/>
    </row>
    <row r="157" spans="1:13" ht="19.5" customHeight="1">
      <c r="A157" s="380"/>
      <c r="B157" s="380"/>
      <c r="C157" s="380">
        <v>4700</v>
      </c>
      <c r="D157" s="399" t="s">
        <v>316</v>
      </c>
      <c r="E157" s="374">
        <f>(G157/F157)*100</f>
        <v>100</v>
      </c>
      <c r="F157" s="375">
        <v>4407</v>
      </c>
      <c r="G157" s="375">
        <v>4407</v>
      </c>
      <c r="H157" s="375"/>
      <c r="I157" s="375"/>
      <c r="J157" s="375"/>
      <c r="K157" s="375"/>
      <c r="L157" s="375"/>
      <c r="M157" s="375"/>
    </row>
    <row r="158" spans="1:13" ht="16.5" customHeight="1">
      <c r="A158" s="380"/>
      <c r="B158" s="380"/>
      <c r="C158" s="380">
        <v>4740</v>
      </c>
      <c r="D158" s="399" t="s">
        <v>356</v>
      </c>
      <c r="E158" s="374">
        <f>(G158/F158)*100</f>
        <v>99.99173243141676</v>
      </c>
      <c r="F158" s="375">
        <v>2661</v>
      </c>
      <c r="G158" s="375">
        <v>2660.78</v>
      </c>
      <c r="H158" s="375"/>
      <c r="I158" s="375"/>
      <c r="J158" s="375"/>
      <c r="K158" s="375"/>
      <c r="L158" s="375"/>
      <c r="M158" s="375"/>
    </row>
    <row r="159" spans="1:13" ht="15.75" customHeight="1">
      <c r="A159" s="380"/>
      <c r="B159" s="380"/>
      <c r="C159" s="380">
        <v>4750</v>
      </c>
      <c r="D159" s="399" t="s">
        <v>357</v>
      </c>
      <c r="E159" s="374">
        <f>(G159/F159)*100</f>
        <v>99.99673424955776</v>
      </c>
      <c r="F159" s="375">
        <v>14698</v>
      </c>
      <c r="G159" s="375">
        <v>14697.52</v>
      </c>
      <c r="H159" s="375"/>
      <c r="I159" s="375"/>
      <c r="J159" s="375"/>
      <c r="K159" s="375"/>
      <c r="L159" s="375"/>
      <c r="M159" s="375"/>
    </row>
    <row r="160" spans="1:13" ht="17.25" customHeight="1">
      <c r="A160" s="370"/>
      <c r="B160" s="370">
        <v>80103</v>
      </c>
      <c r="C160" s="370"/>
      <c r="D160" s="400" t="s">
        <v>358</v>
      </c>
      <c r="E160" s="368">
        <f>(G160/F160)*100</f>
        <v>97.50996718442354</v>
      </c>
      <c r="F160" s="369">
        <f>SUM(F161,F163,F162,F164,F165,F166,F167,F168)</f>
        <v>228550</v>
      </c>
      <c r="G160" s="369">
        <f>G161+G162+G163+G164+G165+G168+G166+G167</f>
        <v>222859.03</v>
      </c>
      <c r="H160" s="369">
        <f>H161+H162+H163+H164+H165+H168</f>
        <v>175057.96</v>
      </c>
      <c r="I160" s="369">
        <f>I161+I162+I163+I164+I165+I168</f>
        <v>28373.59</v>
      </c>
      <c r="J160" s="369">
        <f>J161+J162+J163+J164+J165+J168</f>
        <v>0</v>
      </c>
      <c r="K160" s="369">
        <f>K161+K162+K163+K164+K165+K168</f>
        <v>0</v>
      </c>
      <c r="L160" s="369">
        <f>L161+L162+L163+L164+L165+L168</f>
        <v>0</v>
      </c>
      <c r="M160" s="369">
        <f>M161+M162+M163+M164+M165+M168</f>
        <v>0</v>
      </c>
    </row>
    <row r="161" spans="1:13" ht="15.75" customHeight="1">
      <c r="A161" s="380"/>
      <c r="B161" s="380"/>
      <c r="C161" s="380">
        <v>3020</v>
      </c>
      <c r="D161" s="399" t="s">
        <v>347</v>
      </c>
      <c r="E161" s="374">
        <f>(G161/F161)*100</f>
        <v>99.98356510745892</v>
      </c>
      <c r="F161" s="375">
        <v>3164</v>
      </c>
      <c r="G161" s="375">
        <v>3163.48</v>
      </c>
      <c r="H161" s="375"/>
      <c r="I161" s="375"/>
      <c r="J161" s="375"/>
      <c r="K161" s="375"/>
      <c r="L161" s="375"/>
      <c r="M161" s="375"/>
    </row>
    <row r="162" spans="1:13" ht="18" customHeight="1">
      <c r="A162" s="380"/>
      <c r="B162" s="380"/>
      <c r="C162" s="380">
        <v>4010</v>
      </c>
      <c r="D162" s="399" t="s">
        <v>359</v>
      </c>
      <c r="E162" s="374">
        <f>(G162/F162)*100</f>
        <v>97.3195645851984</v>
      </c>
      <c r="F162" s="375">
        <v>175373</v>
      </c>
      <c r="G162" s="402">
        <f>H162</f>
        <v>170672.24</v>
      </c>
      <c r="H162" s="375">
        <v>170672.24</v>
      </c>
      <c r="I162" s="375"/>
      <c r="J162" s="375"/>
      <c r="K162" s="375"/>
      <c r="L162" s="375"/>
      <c r="M162" s="375"/>
    </row>
    <row r="163" spans="1:13" ht="18" customHeight="1">
      <c r="A163" s="380"/>
      <c r="B163" s="380"/>
      <c r="C163" s="380">
        <v>4040</v>
      </c>
      <c r="D163" s="399" t="s">
        <v>298</v>
      </c>
      <c r="E163" s="374">
        <f>(G163/F163)*100</f>
        <v>99.81156121984525</v>
      </c>
      <c r="F163" s="375">
        <v>4394</v>
      </c>
      <c r="G163" s="402">
        <f>H163</f>
        <v>4385.72</v>
      </c>
      <c r="H163" s="375">
        <v>4385.72</v>
      </c>
      <c r="I163" s="375"/>
      <c r="J163" s="375"/>
      <c r="K163" s="375"/>
      <c r="L163" s="375"/>
      <c r="M163" s="375"/>
    </row>
    <row r="164" spans="1:13" ht="18" customHeight="1">
      <c r="A164" s="380"/>
      <c r="B164" s="380"/>
      <c r="C164" s="380">
        <v>4110</v>
      </c>
      <c r="D164" s="399" t="s">
        <v>299</v>
      </c>
      <c r="E164" s="374">
        <f>(G164/F164)*100</f>
        <v>96.95439162600346</v>
      </c>
      <c r="F164" s="375">
        <v>25412</v>
      </c>
      <c r="G164" s="402">
        <f>I164</f>
        <v>24638.05</v>
      </c>
      <c r="H164" s="375"/>
      <c r="I164" s="375">
        <v>24638.05</v>
      </c>
      <c r="J164" s="375"/>
      <c r="K164" s="375"/>
      <c r="L164" s="375"/>
      <c r="M164" s="375"/>
    </row>
    <row r="165" spans="1:13" ht="18" customHeight="1">
      <c r="A165" s="380"/>
      <c r="B165" s="380"/>
      <c r="C165" s="380">
        <v>4120</v>
      </c>
      <c r="D165" s="399" t="s">
        <v>300</v>
      </c>
      <c r="E165" s="374">
        <f>(G165/F165)*100</f>
        <v>94.73852396652295</v>
      </c>
      <c r="F165" s="375">
        <v>3943</v>
      </c>
      <c r="G165" s="402">
        <f>I165</f>
        <v>3735.54</v>
      </c>
      <c r="H165" s="375"/>
      <c r="I165" s="375">
        <v>3735.54</v>
      </c>
      <c r="J165" s="375"/>
      <c r="K165" s="375"/>
      <c r="L165" s="375"/>
      <c r="M165" s="375"/>
    </row>
    <row r="166" spans="1:13" ht="18" customHeight="1">
      <c r="A166" s="380"/>
      <c r="B166" s="380"/>
      <c r="C166" s="380">
        <v>4210</v>
      </c>
      <c r="D166" s="399" t="s">
        <v>327</v>
      </c>
      <c r="E166" s="374">
        <f>(G166/F166)*100</f>
        <v>100</v>
      </c>
      <c r="F166" s="375">
        <v>4289</v>
      </c>
      <c r="G166" s="375">
        <v>4289</v>
      </c>
      <c r="H166" s="375"/>
      <c r="I166" s="375"/>
      <c r="J166" s="375"/>
      <c r="K166" s="375"/>
      <c r="L166" s="375"/>
      <c r="M166" s="375"/>
    </row>
    <row r="167" spans="1:13" ht="18" customHeight="1">
      <c r="A167" s="380"/>
      <c r="B167" s="380"/>
      <c r="C167" s="380">
        <v>4240</v>
      </c>
      <c r="D167" s="399" t="s">
        <v>360</v>
      </c>
      <c r="E167" s="374">
        <f>(G167/F167)*100</f>
        <v>100</v>
      </c>
      <c r="F167" s="375">
        <v>1400</v>
      </c>
      <c r="G167" s="375">
        <v>1400</v>
      </c>
      <c r="H167" s="375"/>
      <c r="I167" s="375"/>
      <c r="J167" s="375"/>
      <c r="K167" s="375"/>
      <c r="L167" s="375"/>
      <c r="M167" s="375"/>
    </row>
    <row r="168" spans="1:13" ht="15.75" customHeight="1">
      <c r="A168" s="380"/>
      <c r="B168" s="380"/>
      <c r="C168" s="380">
        <v>4440</v>
      </c>
      <c r="D168" s="399" t="s">
        <v>361</v>
      </c>
      <c r="E168" s="374">
        <f>(G168/F168)*100</f>
        <v>100</v>
      </c>
      <c r="F168" s="375">
        <v>10575</v>
      </c>
      <c r="G168" s="375">
        <v>10575</v>
      </c>
      <c r="H168" s="375"/>
      <c r="I168" s="375"/>
      <c r="J168" s="375"/>
      <c r="K168" s="375"/>
      <c r="L168" s="375"/>
      <c r="M168" s="375"/>
    </row>
    <row r="169" spans="1:13" ht="18" customHeight="1">
      <c r="A169" s="370"/>
      <c r="B169" s="370">
        <v>80104</v>
      </c>
      <c r="C169" s="370"/>
      <c r="D169" s="400" t="s">
        <v>362</v>
      </c>
      <c r="E169" s="368">
        <f>(G169/F169)*100</f>
        <v>99.81582967818244</v>
      </c>
      <c r="F169" s="369">
        <f>F170+F171</f>
        <v>2881322</v>
      </c>
      <c r="G169" s="369">
        <f>G170+G171</f>
        <v>2876015.46</v>
      </c>
      <c r="H169" s="369">
        <f>H170+H171</f>
        <v>0</v>
      </c>
      <c r="I169" s="369">
        <f>I170+I171</f>
        <v>0</v>
      </c>
      <c r="J169" s="369">
        <f>J170+J171</f>
        <v>2876015.46</v>
      </c>
      <c r="K169" s="369">
        <f>K170+K171</f>
        <v>0</v>
      </c>
      <c r="L169" s="369">
        <f>L170+L171</f>
        <v>0</v>
      </c>
      <c r="M169" s="369">
        <f>M170+M171</f>
        <v>0</v>
      </c>
    </row>
    <row r="170" spans="1:13" ht="19.5" customHeight="1">
      <c r="A170" s="380"/>
      <c r="B170" s="380"/>
      <c r="C170" s="380">
        <v>2510</v>
      </c>
      <c r="D170" s="399" t="s">
        <v>363</v>
      </c>
      <c r="E170" s="374">
        <f>(G170/F170)*100</f>
        <v>100</v>
      </c>
      <c r="F170" s="375">
        <v>2547697</v>
      </c>
      <c r="G170" s="375">
        <f>J170</f>
        <v>2547697</v>
      </c>
      <c r="H170" s="375"/>
      <c r="I170" s="375"/>
      <c r="J170" s="375">
        <v>2547697</v>
      </c>
      <c r="K170" s="375"/>
      <c r="L170" s="375"/>
      <c r="M170" s="375"/>
    </row>
    <row r="171" spans="1:13" ht="19.5" customHeight="1">
      <c r="A171" s="380"/>
      <c r="B171" s="380"/>
      <c r="C171" s="380">
        <v>2540</v>
      </c>
      <c r="D171" s="399" t="s">
        <v>364</v>
      </c>
      <c r="E171" s="374">
        <f>(G171/F171)*100</f>
        <v>98.40942974896966</v>
      </c>
      <c r="F171" s="375">
        <v>333625</v>
      </c>
      <c r="G171" s="375">
        <f>J171</f>
        <v>328318.46</v>
      </c>
      <c r="H171" s="375"/>
      <c r="I171" s="375"/>
      <c r="J171" s="375">
        <f>'Zał 19'!F18</f>
        <v>328318.46</v>
      </c>
      <c r="K171" s="375"/>
      <c r="L171" s="375"/>
      <c r="M171" s="375"/>
    </row>
    <row r="172" spans="1:17" ht="18" customHeight="1">
      <c r="A172" s="370"/>
      <c r="B172" s="370">
        <v>80110</v>
      </c>
      <c r="C172" s="370"/>
      <c r="D172" s="400" t="s">
        <v>154</v>
      </c>
      <c r="E172" s="368">
        <f>(G172/F172)*100</f>
        <v>99.37719593406185</v>
      </c>
      <c r="F172" s="369">
        <f>SUM(F173:F195)</f>
        <v>5756605</v>
      </c>
      <c r="G172" s="369">
        <f>SUM(G173:G195)</f>
        <v>5720752.630000001</v>
      </c>
      <c r="H172" s="369">
        <f>SUM(H173:H195)</f>
        <v>3821041.2</v>
      </c>
      <c r="I172" s="369">
        <f>SUM(I173:I195)</f>
        <v>648317.77</v>
      </c>
      <c r="J172" s="369">
        <f>SUM(J173:J195)</f>
        <v>4626.79</v>
      </c>
      <c r="K172" s="369">
        <f>SUM(K173:K195)</f>
        <v>0</v>
      </c>
      <c r="L172" s="369">
        <f>SUM(L173:L195)</f>
        <v>0</v>
      </c>
      <c r="M172" s="369">
        <f>SUM(M173:M195)</f>
        <v>156792.35</v>
      </c>
      <c r="P172" s="416"/>
      <c r="Q172" s="416" t="e">
        <f>'Zał 16'!G9+'Zał 17'!G8+'Zał 18'!G9+#REF!+G194+G195</f>
        <v>#REF!</v>
      </c>
    </row>
    <row r="173" spans="1:13" ht="19.5" customHeight="1">
      <c r="A173" s="380"/>
      <c r="B173" s="380"/>
      <c r="C173" s="380">
        <v>3020</v>
      </c>
      <c r="D173" s="399" t="s">
        <v>365</v>
      </c>
      <c r="E173" s="374">
        <f>(G173/F173)*100</f>
        <v>99.99589966232513</v>
      </c>
      <c r="F173" s="375">
        <v>12438</v>
      </c>
      <c r="G173" s="375">
        <v>12437.49</v>
      </c>
      <c r="H173" s="375"/>
      <c r="I173" s="375"/>
      <c r="J173" s="375"/>
      <c r="K173" s="375"/>
      <c r="L173" s="375"/>
      <c r="M173" s="375"/>
    </row>
    <row r="174" spans="1:13" ht="18" customHeight="1">
      <c r="A174" s="380"/>
      <c r="B174" s="380"/>
      <c r="C174" s="380">
        <v>3240</v>
      </c>
      <c r="D174" s="399" t="s">
        <v>366</v>
      </c>
      <c r="E174" s="374">
        <f>(G174/F174)*100</f>
        <v>100</v>
      </c>
      <c r="F174" s="375">
        <v>3968</v>
      </c>
      <c r="G174" s="375">
        <v>3968</v>
      </c>
      <c r="H174" s="375"/>
      <c r="I174" s="375"/>
      <c r="J174" s="375"/>
      <c r="K174" s="375"/>
      <c r="L174" s="375"/>
      <c r="M174" s="375"/>
    </row>
    <row r="175" spans="1:13" ht="18" customHeight="1">
      <c r="A175" s="380"/>
      <c r="B175" s="380"/>
      <c r="C175" s="380">
        <v>4010</v>
      </c>
      <c r="D175" s="399" t="s">
        <v>297</v>
      </c>
      <c r="E175" s="374">
        <f>(G175/F175)*100</f>
        <v>100.00000616968197</v>
      </c>
      <c r="F175" s="375">
        <v>3565824</v>
      </c>
      <c r="G175" s="402">
        <f>H175</f>
        <v>3565824.22</v>
      </c>
      <c r="H175" s="375">
        <v>3565824.22</v>
      </c>
      <c r="I175" s="375"/>
      <c r="J175" s="375"/>
      <c r="K175" s="375"/>
      <c r="L175" s="375"/>
      <c r="M175" s="375"/>
    </row>
    <row r="176" spans="1:13" ht="18" customHeight="1">
      <c r="A176" s="380"/>
      <c r="B176" s="380"/>
      <c r="C176" s="380">
        <v>4040</v>
      </c>
      <c r="D176" s="399" t="s">
        <v>298</v>
      </c>
      <c r="E176" s="374">
        <f>(G176/F176)*100</f>
        <v>99.99999201249247</v>
      </c>
      <c r="F176" s="375">
        <v>250391</v>
      </c>
      <c r="G176" s="402">
        <f>H176</f>
        <v>250390.98</v>
      </c>
      <c r="H176" s="375">
        <v>250390.98</v>
      </c>
      <c r="I176" s="375"/>
      <c r="J176" s="375"/>
      <c r="K176" s="375"/>
      <c r="L176" s="375"/>
      <c r="M176" s="375"/>
    </row>
    <row r="177" spans="1:13" ht="18" customHeight="1">
      <c r="A177" s="380"/>
      <c r="B177" s="380"/>
      <c r="C177" s="380">
        <v>4110</v>
      </c>
      <c r="D177" s="399" t="s">
        <v>299</v>
      </c>
      <c r="E177" s="374">
        <f>(G177/F177)*100</f>
        <v>99.99955517683061</v>
      </c>
      <c r="F177" s="375">
        <v>559773</v>
      </c>
      <c r="G177" s="402">
        <f>I177</f>
        <v>559770.51</v>
      </c>
      <c r="H177" s="375"/>
      <c r="I177" s="375">
        <v>559770.51</v>
      </c>
      <c r="J177" s="375"/>
      <c r="K177" s="375"/>
      <c r="L177" s="375"/>
      <c r="M177" s="375"/>
    </row>
    <row r="178" spans="1:13" ht="18" customHeight="1">
      <c r="A178" s="380"/>
      <c r="B178" s="380"/>
      <c r="C178" s="380">
        <v>4120</v>
      </c>
      <c r="D178" s="399" t="s">
        <v>300</v>
      </c>
      <c r="E178" s="374">
        <f>(G178/F178)*100</f>
        <v>100.00029362937197</v>
      </c>
      <c r="F178" s="375">
        <v>88547</v>
      </c>
      <c r="G178" s="402">
        <f>I178</f>
        <v>88547.26</v>
      </c>
      <c r="H178" s="375"/>
      <c r="I178" s="375">
        <v>88547.26</v>
      </c>
      <c r="J178" s="375"/>
      <c r="K178" s="375"/>
      <c r="L178" s="375"/>
      <c r="M178" s="375"/>
    </row>
    <row r="179" spans="1:13" ht="18" customHeight="1">
      <c r="A179" s="380"/>
      <c r="B179" s="380"/>
      <c r="C179" s="380">
        <v>4170</v>
      </c>
      <c r="D179" s="399" t="s">
        <v>302</v>
      </c>
      <c r="E179" s="374">
        <f>(G179/F179)*100</f>
        <v>100</v>
      </c>
      <c r="F179" s="375">
        <v>4826</v>
      </c>
      <c r="G179" s="375">
        <v>4826</v>
      </c>
      <c r="H179" s="375">
        <v>4826</v>
      </c>
      <c r="I179" s="375"/>
      <c r="J179" s="375"/>
      <c r="K179" s="375"/>
      <c r="L179" s="375"/>
      <c r="M179" s="375"/>
    </row>
    <row r="180" spans="1:13" ht="18" customHeight="1">
      <c r="A180" s="380"/>
      <c r="B180" s="380"/>
      <c r="C180" s="380">
        <v>4210</v>
      </c>
      <c r="D180" s="399" t="s">
        <v>284</v>
      </c>
      <c r="E180" s="374">
        <f>(G180/F180)*100</f>
        <v>99.99975999378808</v>
      </c>
      <c r="F180" s="375">
        <v>141663</v>
      </c>
      <c r="G180" s="375">
        <v>141662.66</v>
      </c>
      <c r="H180" s="375"/>
      <c r="I180" s="375"/>
      <c r="J180" s="375"/>
      <c r="K180" s="375"/>
      <c r="L180" s="375"/>
      <c r="M180" s="375"/>
    </row>
    <row r="181" spans="1:13" ht="21" customHeight="1">
      <c r="A181" s="380"/>
      <c r="B181" s="380"/>
      <c r="C181" s="380">
        <v>4240</v>
      </c>
      <c r="D181" s="399" t="s">
        <v>351</v>
      </c>
      <c r="E181" s="374">
        <f>(G181/F181)*100</f>
        <v>100.00109249817916</v>
      </c>
      <c r="F181" s="375">
        <v>41190</v>
      </c>
      <c r="G181" s="375">
        <v>41190.45</v>
      </c>
      <c r="H181" s="375"/>
      <c r="I181" s="375"/>
      <c r="J181" s="375"/>
      <c r="K181" s="375"/>
      <c r="L181" s="375"/>
      <c r="M181" s="375"/>
    </row>
    <row r="182" spans="1:13" ht="18" customHeight="1">
      <c r="A182" s="380"/>
      <c r="B182" s="380"/>
      <c r="C182" s="380">
        <v>4260</v>
      </c>
      <c r="D182" s="399" t="s">
        <v>352</v>
      </c>
      <c r="E182" s="374">
        <f>(G182/F182)*100</f>
        <v>99.9999406962263</v>
      </c>
      <c r="F182" s="375">
        <v>404696</v>
      </c>
      <c r="G182" s="375">
        <v>404695.76</v>
      </c>
      <c r="H182" s="375"/>
      <c r="I182" s="375"/>
      <c r="J182" s="375"/>
      <c r="K182" s="375"/>
      <c r="L182" s="375"/>
      <c r="M182" s="375"/>
    </row>
    <row r="183" spans="1:13" ht="18" customHeight="1">
      <c r="A183" s="380"/>
      <c r="B183" s="380"/>
      <c r="C183" s="380">
        <v>4270</v>
      </c>
      <c r="D183" s="399" t="s">
        <v>287</v>
      </c>
      <c r="E183" s="374">
        <f>(G183/F183)*100</f>
        <v>100.00010229703338</v>
      </c>
      <c r="F183" s="375">
        <v>107530</v>
      </c>
      <c r="G183" s="375">
        <v>107530.11</v>
      </c>
      <c r="H183" s="375"/>
      <c r="I183" s="375"/>
      <c r="J183" s="375"/>
      <c r="K183" s="375"/>
      <c r="L183" s="375"/>
      <c r="M183" s="375"/>
    </row>
    <row r="184" spans="1:13" ht="18" customHeight="1">
      <c r="A184" s="380"/>
      <c r="B184" s="380"/>
      <c r="C184" s="380">
        <v>4280</v>
      </c>
      <c r="D184" s="399" t="s">
        <v>353</v>
      </c>
      <c r="E184" s="374">
        <f>(G184/F184)*100</f>
        <v>100</v>
      </c>
      <c r="F184" s="375">
        <v>2448</v>
      </c>
      <c r="G184" s="375">
        <v>2448</v>
      </c>
      <c r="H184" s="375"/>
      <c r="I184" s="375"/>
      <c r="J184" s="375"/>
      <c r="K184" s="375"/>
      <c r="L184" s="375"/>
      <c r="M184" s="375"/>
    </row>
    <row r="185" spans="1:13" ht="18" customHeight="1">
      <c r="A185" s="380"/>
      <c r="B185" s="380"/>
      <c r="C185" s="380">
        <v>4300</v>
      </c>
      <c r="D185" s="399" t="s">
        <v>278</v>
      </c>
      <c r="E185" s="374">
        <f>(G185/F185)*100</f>
        <v>99.99999148559363</v>
      </c>
      <c r="F185" s="375">
        <v>117448</v>
      </c>
      <c r="G185" s="375">
        <v>117447.99</v>
      </c>
      <c r="H185" s="375"/>
      <c r="I185" s="375"/>
      <c r="J185" s="375"/>
      <c r="K185" s="375"/>
      <c r="L185" s="375"/>
      <c r="M185" s="375"/>
    </row>
    <row r="186" spans="1:13" ht="18" customHeight="1">
      <c r="A186" s="380"/>
      <c r="B186" s="380"/>
      <c r="C186" s="380">
        <v>4350</v>
      </c>
      <c r="D186" s="399" t="s">
        <v>306</v>
      </c>
      <c r="E186" s="374">
        <f>(G186/F186)*100</f>
        <v>99.98481116584566</v>
      </c>
      <c r="F186" s="375">
        <v>2436</v>
      </c>
      <c r="G186" s="375">
        <v>2435.63</v>
      </c>
      <c r="H186" s="375"/>
      <c r="I186" s="375"/>
      <c r="J186" s="375"/>
      <c r="K186" s="375"/>
      <c r="L186" s="375"/>
      <c r="M186" s="375"/>
    </row>
    <row r="187" spans="1:13" ht="29.25" customHeight="1">
      <c r="A187" s="380"/>
      <c r="B187" s="380"/>
      <c r="C187" s="380">
        <v>4370</v>
      </c>
      <c r="D187" s="399" t="s">
        <v>367</v>
      </c>
      <c r="E187" s="374">
        <f>(G187/F187)*100</f>
        <v>100.00428072547032</v>
      </c>
      <c r="F187" s="375">
        <v>8877</v>
      </c>
      <c r="G187" s="375">
        <v>8877.38</v>
      </c>
      <c r="H187" s="375"/>
      <c r="I187" s="375"/>
      <c r="J187" s="375"/>
      <c r="K187" s="375"/>
      <c r="L187" s="375"/>
      <c r="M187" s="375"/>
    </row>
    <row r="188" spans="1:13" ht="18" customHeight="1">
      <c r="A188" s="380"/>
      <c r="B188" s="380"/>
      <c r="C188" s="380">
        <v>4410</v>
      </c>
      <c r="D188" s="399" t="s">
        <v>311</v>
      </c>
      <c r="E188" s="374">
        <f>(G188/F188)*100</f>
        <v>100.00435841558775</v>
      </c>
      <c r="F188" s="375">
        <v>7801</v>
      </c>
      <c r="G188" s="375">
        <v>7801.34</v>
      </c>
      <c r="H188" s="375"/>
      <c r="I188" s="375"/>
      <c r="J188" s="375"/>
      <c r="K188" s="375"/>
      <c r="L188" s="375"/>
      <c r="M188" s="375"/>
    </row>
    <row r="189" spans="1:13" ht="18" customHeight="1">
      <c r="A189" s="380"/>
      <c r="B189" s="380"/>
      <c r="C189" s="380">
        <v>4430</v>
      </c>
      <c r="D189" s="399" t="s">
        <v>355</v>
      </c>
      <c r="E189" s="374">
        <f>(G189/F189)*100</f>
        <v>99.98197115384616</v>
      </c>
      <c r="F189" s="375">
        <v>3328</v>
      </c>
      <c r="G189" s="375">
        <v>3327.4</v>
      </c>
      <c r="H189" s="375"/>
      <c r="I189" s="375"/>
      <c r="J189" s="375"/>
      <c r="K189" s="375"/>
      <c r="L189" s="375"/>
      <c r="M189" s="375"/>
    </row>
    <row r="190" spans="1:13" ht="15.75" customHeight="1">
      <c r="A190" s="380"/>
      <c r="B190" s="380"/>
      <c r="C190" s="380">
        <v>4440</v>
      </c>
      <c r="D190" s="399" t="s">
        <v>368</v>
      </c>
      <c r="E190" s="374">
        <f>(G190/F190)*100</f>
        <v>100</v>
      </c>
      <c r="F190" s="375">
        <v>201884</v>
      </c>
      <c r="G190" s="375">
        <v>201884</v>
      </c>
      <c r="H190" s="375"/>
      <c r="I190" s="375"/>
      <c r="J190" s="375"/>
      <c r="K190" s="375"/>
      <c r="L190" s="375"/>
      <c r="M190" s="375"/>
    </row>
    <row r="191" spans="1:13" ht="19.5" customHeight="1">
      <c r="A191" s="380"/>
      <c r="B191" s="380"/>
      <c r="C191" s="380">
        <v>4700</v>
      </c>
      <c r="D191" s="399" t="s">
        <v>316</v>
      </c>
      <c r="E191" s="374">
        <f>(G191/F191)*100</f>
        <v>100</v>
      </c>
      <c r="F191" s="375">
        <v>6244</v>
      </c>
      <c r="G191" s="375">
        <v>6244</v>
      </c>
      <c r="H191" s="375"/>
      <c r="I191" s="375"/>
      <c r="J191" s="375"/>
      <c r="K191" s="375"/>
      <c r="L191" s="375"/>
      <c r="M191" s="375"/>
    </row>
    <row r="192" spans="1:13" ht="19.5" customHeight="1">
      <c r="A192" s="380"/>
      <c r="B192" s="380"/>
      <c r="C192" s="380">
        <v>4740</v>
      </c>
      <c r="D192" s="399" t="s">
        <v>369</v>
      </c>
      <c r="E192" s="374">
        <f>(G192/F192)*100</f>
        <v>99.99169398907104</v>
      </c>
      <c r="F192" s="375">
        <v>4575</v>
      </c>
      <c r="G192" s="375">
        <v>4574.62</v>
      </c>
      <c r="H192" s="375"/>
      <c r="I192" s="375"/>
      <c r="J192" s="375"/>
      <c r="K192" s="375"/>
      <c r="L192" s="375"/>
      <c r="M192" s="375"/>
    </row>
    <row r="193" spans="1:13" ht="19.5" customHeight="1">
      <c r="A193" s="380"/>
      <c r="B193" s="380"/>
      <c r="C193" s="380">
        <v>4750</v>
      </c>
      <c r="D193" s="399" t="s">
        <v>318</v>
      </c>
      <c r="E193" s="374">
        <f>(G193/F193)*100</f>
        <v>100.00170964524861</v>
      </c>
      <c r="F193" s="375">
        <v>28076</v>
      </c>
      <c r="G193" s="375">
        <v>28076.48</v>
      </c>
      <c r="H193" s="375"/>
      <c r="I193" s="375"/>
      <c r="J193" s="375"/>
      <c r="K193" s="375"/>
      <c r="L193" s="375"/>
      <c r="M193" s="375"/>
    </row>
    <row r="194" spans="1:13" ht="19.5" customHeight="1">
      <c r="A194" s="380"/>
      <c r="B194" s="380"/>
      <c r="C194" s="380">
        <v>6050</v>
      </c>
      <c r="D194" s="399" t="s">
        <v>333</v>
      </c>
      <c r="E194" s="374">
        <f>(G194/F194)*100</f>
        <v>80.94257202434146</v>
      </c>
      <c r="F194" s="375">
        <v>187992</v>
      </c>
      <c r="G194" s="375">
        <f>M194</f>
        <v>152165.56</v>
      </c>
      <c r="H194" s="375"/>
      <c r="I194" s="375"/>
      <c r="J194" s="375"/>
      <c r="K194" s="375"/>
      <c r="L194" s="375"/>
      <c r="M194" s="375">
        <f>'Zał 20'!F62</f>
        <v>152165.56</v>
      </c>
    </row>
    <row r="195" spans="1:13" ht="34.5" customHeight="1">
      <c r="A195" s="380"/>
      <c r="B195" s="380"/>
      <c r="C195" s="380">
        <v>6620</v>
      </c>
      <c r="D195" s="399" t="s">
        <v>370</v>
      </c>
      <c r="E195" s="374">
        <f>(G195/F195)*100</f>
        <v>99.50086021505376</v>
      </c>
      <c r="F195" s="375">
        <v>4650</v>
      </c>
      <c r="G195" s="376">
        <f>J195</f>
        <v>4626.79</v>
      </c>
      <c r="H195" s="375"/>
      <c r="I195" s="375"/>
      <c r="J195" s="375">
        <f>M195</f>
        <v>4626.79</v>
      </c>
      <c r="K195" s="375"/>
      <c r="L195" s="375"/>
      <c r="M195" s="375">
        <f>'Zał 20'!F65</f>
        <v>4626.79</v>
      </c>
    </row>
    <row r="196" spans="1:13" ht="18" customHeight="1">
      <c r="A196" s="370"/>
      <c r="B196" s="370">
        <v>80113</v>
      </c>
      <c r="C196" s="370"/>
      <c r="D196" s="400" t="s">
        <v>371</v>
      </c>
      <c r="E196" s="368">
        <f>(G196/F196)*100</f>
        <v>98.02939914631219</v>
      </c>
      <c r="F196" s="369">
        <f>SUM(F197:F210)</f>
        <v>687605</v>
      </c>
      <c r="G196" s="369">
        <f>SUM(G197:G210)</f>
        <v>674055.0499999999</v>
      </c>
      <c r="H196" s="369">
        <f>SUM(H197:H210)</f>
        <v>99561.13</v>
      </c>
      <c r="I196" s="369">
        <f>SUM(I197:I210)</f>
        <v>17989.219999999998</v>
      </c>
      <c r="J196" s="369">
        <f>SUM(J197:J210)</f>
        <v>0</v>
      </c>
      <c r="K196" s="369">
        <f>SUM(K197:K210)</f>
        <v>0</v>
      </c>
      <c r="L196" s="369">
        <f>SUM(L197:L210)</f>
        <v>0</v>
      </c>
      <c r="M196" s="369">
        <f>SUM(M197:M210)</f>
        <v>0</v>
      </c>
    </row>
    <row r="197" spans="1:13" ht="15.75" customHeight="1">
      <c r="A197" s="380"/>
      <c r="B197" s="380"/>
      <c r="C197" s="380">
        <v>3020</v>
      </c>
      <c r="D197" s="399" t="s">
        <v>372</v>
      </c>
      <c r="E197" s="374">
        <f>(G197/F197)*100</f>
        <v>93.75</v>
      </c>
      <c r="F197" s="375">
        <v>400</v>
      </c>
      <c r="G197" s="375">
        <v>375</v>
      </c>
      <c r="H197" s="376"/>
      <c r="I197" s="376"/>
      <c r="J197" s="376"/>
      <c r="K197" s="376"/>
      <c r="L197" s="376"/>
      <c r="M197" s="376"/>
    </row>
    <row r="198" spans="1:13" ht="18" customHeight="1">
      <c r="A198" s="380"/>
      <c r="B198" s="380"/>
      <c r="C198" s="380">
        <v>4010</v>
      </c>
      <c r="D198" s="399" t="s">
        <v>297</v>
      </c>
      <c r="E198" s="374">
        <f>(G198/F198)*100</f>
        <v>94.20698371305701</v>
      </c>
      <c r="F198" s="375">
        <v>87432</v>
      </c>
      <c r="G198" s="402">
        <f>H198</f>
        <v>82367.05</v>
      </c>
      <c r="H198" s="375">
        <v>82367.05</v>
      </c>
      <c r="I198" s="376"/>
      <c r="J198" s="376"/>
      <c r="K198" s="376"/>
      <c r="L198" s="376"/>
      <c r="M198" s="376"/>
    </row>
    <row r="199" spans="1:13" ht="18" customHeight="1">
      <c r="A199" s="380"/>
      <c r="B199" s="380"/>
      <c r="C199" s="380">
        <v>4040</v>
      </c>
      <c r="D199" s="399" t="s">
        <v>298</v>
      </c>
      <c r="E199" s="374">
        <f>(G199/F199)*100</f>
        <v>77.79342465753425</v>
      </c>
      <c r="F199" s="375">
        <v>7300</v>
      </c>
      <c r="G199" s="402">
        <f>H199</f>
        <v>5678.92</v>
      </c>
      <c r="H199" s="375">
        <v>5678.92</v>
      </c>
      <c r="I199" s="376"/>
      <c r="J199" s="376"/>
      <c r="K199" s="376"/>
      <c r="L199" s="376"/>
      <c r="M199" s="376"/>
    </row>
    <row r="200" spans="1:13" ht="18" customHeight="1">
      <c r="A200" s="380"/>
      <c r="B200" s="380"/>
      <c r="C200" s="380">
        <v>4110</v>
      </c>
      <c r="D200" s="399" t="s">
        <v>299</v>
      </c>
      <c r="E200" s="374">
        <f>(G200/F200)*100</f>
        <v>99.9981853450973</v>
      </c>
      <c r="F200" s="375">
        <v>15981</v>
      </c>
      <c r="G200" s="402">
        <f>I200</f>
        <v>15980.71</v>
      </c>
      <c r="H200" s="376"/>
      <c r="I200" s="375">
        <v>15980.71</v>
      </c>
      <c r="J200" s="376"/>
      <c r="K200" s="376"/>
      <c r="L200" s="376"/>
      <c r="M200" s="376"/>
    </row>
    <row r="201" spans="1:13" ht="18" customHeight="1">
      <c r="A201" s="380"/>
      <c r="B201" s="380"/>
      <c r="C201" s="380">
        <v>4120</v>
      </c>
      <c r="D201" s="399" t="s">
        <v>300</v>
      </c>
      <c r="E201" s="374">
        <f>(G201/F201)*100</f>
        <v>99.4804358593363</v>
      </c>
      <c r="F201" s="375">
        <v>2019</v>
      </c>
      <c r="G201" s="402">
        <f>I201</f>
        <v>2008.51</v>
      </c>
      <c r="H201" s="376"/>
      <c r="I201" s="375">
        <v>2008.51</v>
      </c>
      <c r="J201" s="376"/>
      <c r="K201" s="376"/>
      <c r="L201" s="376"/>
      <c r="M201" s="376"/>
    </row>
    <row r="202" spans="1:13" ht="18" customHeight="1">
      <c r="A202" s="380"/>
      <c r="B202" s="380"/>
      <c r="C202" s="380">
        <v>4170</v>
      </c>
      <c r="D202" s="399" t="s">
        <v>302</v>
      </c>
      <c r="E202" s="374">
        <f>(G202/F202)*100</f>
        <v>95.95966666666666</v>
      </c>
      <c r="F202" s="375">
        <v>12000</v>
      </c>
      <c r="G202" s="376">
        <f>H202</f>
        <v>11515.16</v>
      </c>
      <c r="H202" s="375">
        <v>11515.16</v>
      </c>
      <c r="I202" s="376"/>
      <c r="J202" s="376"/>
      <c r="K202" s="376"/>
      <c r="L202" s="376"/>
      <c r="M202" s="376"/>
    </row>
    <row r="203" spans="1:13" ht="18" customHeight="1">
      <c r="A203" s="380"/>
      <c r="B203" s="380"/>
      <c r="C203" s="380">
        <v>4210</v>
      </c>
      <c r="D203" s="399" t="s">
        <v>284</v>
      </c>
      <c r="E203" s="374">
        <f>(G203/F203)*100</f>
        <v>97.03021177864443</v>
      </c>
      <c r="F203" s="375">
        <v>60771</v>
      </c>
      <c r="G203" s="375">
        <v>58966.23</v>
      </c>
      <c r="H203" s="376"/>
      <c r="I203" s="376"/>
      <c r="J203" s="376"/>
      <c r="K203" s="376"/>
      <c r="L203" s="376"/>
      <c r="M203" s="376"/>
    </row>
    <row r="204" spans="1:13" ht="18" customHeight="1">
      <c r="A204" s="380"/>
      <c r="B204" s="380"/>
      <c r="C204" s="380">
        <v>4270</v>
      </c>
      <c r="D204" s="399" t="s">
        <v>287</v>
      </c>
      <c r="E204" s="374">
        <f>(G204/F204)*100</f>
        <v>99.99853157121879</v>
      </c>
      <c r="F204" s="375">
        <v>44946</v>
      </c>
      <c r="G204" s="375">
        <v>44945.34</v>
      </c>
      <c r="H204" s="376"/>
      <c r="I204" s="376"/>
      <c r="J204" s="376"/>
      <c r="K204" s="376"/>
      <c r="L204" s="376"/>
      <c r="M204" s="376"/>
    </row>
    <row r="205" spans="1:13" ht="18" customHeight="1">
      <c r="A205" s="380"/>
      <c r="B205" s="380"/>
      <c r="C205" s="380">
        <v>4300</v>
      </c>
      <c r="D205" s="399" t="s">
        <v>278</v>
      </c>
      <c r="E205" s="374">
        <f>(G205/F205)*100</f>
        <v>98.98289396996189</v>
      </c>
      <c r="F205" s="375">
        <v>446100</v>
      </c>
      <c r="G205" s="375">
        <v>441562.69</v>
      </c>
      <c r="H205" s="376"/>
      <c r="I205" s="376"/>
      <c r="J205" s="376"/>
      <c r="K205" s="376"/>
      <c r="L205" s="376"/>
      <c r="M205" s="376"/>
    </row>
    <row r="206" spans="1:13" ht="19.5" customHeight="1">
      <c r="A206" s="380"/>
      <c r="B206" s="380"/>
      <c r="C206" s="380">
        <v>4360</v>
      </c>
      <c r="D206" s="399" t="s">
        <v>373</v>
      </c>
      <c r="E206" s="374">
        <f>(G206/F206)*100</f>
        <v>99.70680628272251</v>
      </c>
      <c r="F206" s="375">
        <v>191</v>
      </c>
      <c r="G206" s="375">
        <v>190.44</v>
      </c>
      <c r="H206" s="376"/>
      <c r="I206" s="376"/>
      <c r="J206" s="376"/>
      <c r="K206" s="376"/>
      <c r="L206" s="376"/>
      <c r="M206" s="376"/>
    </row>
    <row r="207" spans="1:13" ht="18" customHeight="1">
      <c r="A207" s="380"/>
      <c r="B207" s="380"/>
      <c r="C207" s="380">
        <v>4430</v>
      </c>
      <c r="D207" s="399" t="s">
        <v>313</v>
      </c>
      <c r="E207" s="374">
        <f>(G207/F207)*100</f>
        <v>100</v>
      </c>
      <c r="F207" s="375">
        <v>4165</v>
      </c>
      <c r="G207" s="375">
        <v>4165</v>
      </c>
      <c r="H207" s="376"/>
      <c r="I207" s="376"/>
      <c r="J207" s="376"/>
      <c r="K207" s="376"/>
      <c r="L207" s="376"/>
      <c r="M207" s="376"/>
    </row>
    <row r="208" spans="1:13" ht="15.75" customHeight="1">
      <c r="A208" s="380"/>
      <c r="B208" s="380"/>
      <c r="C208" s="380">
        <v>4440</v>
      </c>
      <c r="D208" s="399" t="s">
        <v>314</v>
      </c>
      <c r="E208" s="374">
        <f>(G208/F208)*100</f>
        <v>100</v>
      </c>
      <c r="F208" s="375">
        <v>2400</v>
      </c>
      <c r="G208" s="375">
        <v>2400</v>
      </c>
      <c r="H208" s="376"/>
      <c r="I208" s="376"/>
      <c r="J208" s="376"/>
      <c r="K208" s="376"/>
      <c r="L208" s="376"/>
      <c r="M208" s="376"/>
    </row>
    <row r="209" spans="1:13" ht="18" customHeight="1">
      <c r="A209" s="380"/>
      <c r="B209" s="380"/>
      <c r="C209" s="380">
        <v>4500</v>
      </c>
      <c r="D209" s="399" t="s">
        <v>374</v>
      </c>
      <c r="E209" s="374">
        <f>(G209/F209)*100</f>
        <v>100</v>
      </c>
      <c r="F209" s="375">
        <v>2500</v>
      </c>
      <c r="G209" s="375">
        <v>2500</v>
      </c>
      <c r="H209" s="376"/>
      <c r="I209" s="376"/>
      <c r="J209" s="376"/>
      <c r="K209" s="376"/>
      <c r="L209" s="376"/>
      <c r="M209" s="376"/>
    </row>
    <row r="210" spans="1:13" ht="18" customHeight="1">
      <c r="A210" s="380"/>
      <c r="B210" s="380"/>
      <c r="C210" s="380">
        <v>4700</v>
      </c>
      <c r="D210" s="399" t="s">
        <v>316</v>
      </c>
      <c r="E210" s="374">
        <f>(G210/F210)*100</f>
        <v>100</v>
      </c>
      <c r="F210" s="375">
        <v>1400</v>
      </c>
      <c r="G210" s="375">
        <v>1400</v>
      </c>
      <c r="H210" s="376"/>
      <c r="I210" s="376"/>
      <c r="J210" s="376"/>
      <c r="K210" s="376"/>
      <c r="L210" s="376"/>
      <c r="M210" s="376"/>
    </row>
    <row r="211" spans="1:13" ht="15.75" customHeight="1">
      <c r="A211" s="383"/>
      <c r="B211" s="370">
        <v>80146</v>
      </c>
      <c r="C211" s="370"/>
      <c r="D211" s="400" t="s">
        <v>375</v>
      </c>
      <c r="E211" s="368">
        <f>(G211/F211)*100</f>
        <v>99.99075980392156</v>
      </c>
      <c r="F211" s="369">
        <f>SUM(F212,F213,F214,F215,F216,F217,F218)</f>
        <v>40800</v>
      </c>
      <c r="G211" s="369">
        <f>SUM(G212,G213,G214,G215,G216,G217,G218)</f>
        <v>40796.229999999996</v>
      </c>
      <c r="H211" s="369">
        <f>SUM(H212,H213,H214,H215,H216,H217,H218)</f>
        <v>0</v>
      </c>
      <c r="I211" s="369">
        <f>SUM(I212,I213,I214,I215,I216,I217,I218)</f>
        <v>0</v>
      </c>
      <c r="J211" s="369">
        <f>SUM(J212,J213,J214,J215,J216,J217,J218)</f>
        <v>8000</v>
      </c>
      <c r="K211" s="369">
        <f>SUM(K212,K213,K214,K215,K216,K217,K218)</f>
        <v>0</v>
      </c>
      <c r="L211" s="369">
        <f>SUM(L212,L213,L214,L215,L216,L217,L218)</f>
        <v>0</v>
      </c>
      <c r="M211" s="369">
        <f>SUM(M212,M213,M214,M215,M216,M217,M218)</f>
        <v>0</v>
      </c>
    </row>
    <row r="212" spans="1:13" ht="15.75" customHeight="1">
      <c r="A212" s="417"/>
      <c r="B212" s="380"/>
      <c r="C212" s="380">
        <v>2510</v>
      </c>
      <c r="D212" s="399" t="s">
        <v>376</v>
      </c>
      <c r="E212" s="374">
        <f>(G212/F212)*100</f>
        <v>100</v>
      </c>
      <c r="F212" s="375">
        <v>8000</v>
      </c>
      <c r="G212" s="375">
        <f>J212</f>
        <v>8000</v>
      </c>
      <c r="H212" s="375"/>
      <c r="I212" s="375"/>
      <c r="J212" s="375">
        <v>8000</v>
      </c>
      <c r="K212" s="375"/>
      <c r="L212" s="375"/>
      <c r="M212" s="375"/>
    </row>
    <row r="213" spans="1:13" ht="18" customHeight="1">
      <c r="A213" s="417"/>
      <c r="B213" s="380"/>
      <c r="C213" s="380">
        <v>4210</v>
      </c>
      <c r="D213" s="399" t="s">
        <v>377</v>
      </c>
      <c r="E213" s="374">
        <f>(G213/F213)*100</f>
        <v>100.00790513833992</v>
      </c>
      <c r="F213" s="375">
        <v>3795</v>
      </c>
      <c r="G213" s="375">
        <v>3795.3</v>
      </c>
      <c r="H213" s="375"/>
      <c r="I213" s="375"/>
      <c r="J213" s="375"/>
      <c r="K213" s="375"/>
      <c r="L213" s="375"/>
      <c r="M213" s="375"/>
    </row>
    <row r="214" spans="1:13" ht="18" customHeight="1">
      <c r="A214" s="417"/>
      <c r="B214" s="380"/>
      <c r="C214" s="380">
        <v>4240</v>
      </c>
      <c r="D214" s="399" t="s">
        <v>360</v>
      </c>
      <c r="E214" s="374">
        <f>(G214/F214)*100</f>
        <v>100</v>
      </c>
      <c r="F214" s="375">
        <v>1824</v>
      </c>
      <c r="G214" s="375">
        <v>1824</v>
      </c>
      <c r="H214" s="375"/>
      <c r="I214" s="375"/>
      <c r="J214" s="375"/>
      <c r="K214" s="375"/>
      <c r="L214" s="375"/>
      <c r="M214" s="375"/>
    </row>
    <row r="215" spans="1:13" ht="18" customHeight="1">
      <c r="A215" s="417"/>
      <c r="B215" s="380"/>
      <c r="C215" s="380">
        <v>4300</v>
      </c>
      <c r="D215" s="399" t="s">
        <v>288</v>
      </c>
      <c r="E215" s="374">
        <f>(G215/F215)*100</f>
        <v>99.99683432993317</v>
      </c>
      <c r="F215" s="375">
        <v>8529</v>
      </c>
      <c r="G215" s="375">
        <v>8528.73</v>
      </c>
      <c r="H215" s="375"/>
      <c r="I215" s="375"/>
      <c r="J215" s="375"/>
      <c r="K215" s="375"/>
      <c r="L215" s="375"/>
      <c r="M215" s="375"/>
    </row>
    <row r="216" spans="1:13" ht="18" customHeight="1">
      <c r="A216" s="417"/>
      <c r="B216" s="380"/>
      <c r="C216" s="380">
        <v>4410</v>
      </c>
      <c r="D216" s="399" t="s">
        <v>311</v>
      </c>
      <c r="E216" s="374">
        <f>(G216/F216)*100</f>
        <v>99.94625850340137</v>
      </c>
      <c r="F216" s="375">
        <v>5880</v>
      </c>
      <c r="G216" s="375">
        <v>5876.84</v>
      </c>
      <c r="H216" s="375"/>
      <c r="I216" s="375"/>
      <c r="J216" s="375"/>
      <c r="K216" s="375"/>
      <c r="L216" s="375"/>
      <c r="M216" s="375"/>
    </row>
    <row r="217" spans="1:13" ht="18" customHeight="1">
      <c r="A217" s="417"/>
      <c r="B217" s="380"/>
      <c r="C217" s="380">
        <v>4420</v>
      </c>
      <c r="D217" s="399" t="s">
        <v>378</v>
      </c>
      <c r="E217" s="374">
        <f>(G217/F217)*100</f>
        <v>99.98559531847849</v>
      </c>
      <c r="F217" s="375">
        <v>4443</v>
      </c>
      <c r="G217" s="375">
        <v>4442.36</v>
      </c>
      <c r="H217" s="375"/>
      <c r="I217" s="375"/>
      <c r="J217" s="375"/>
      <c r="K217" s="375"/>
      <c r="L217" s="375"/>
      <c r="M217" s="375"/>
    </row>
    <row r="218" spans="1:13" ht="19.5" customHeight="1">
      <c r="A218" s="417"/>
      <c r="B218" s="380"/>
      <c r="C218" s="380">
        <v>4700</v>
      </c>
      <c r="D218" s="399" t="s">
        <v>316</v>
      </c>
      <c r="E218" s="374">
        <f>(G218/F218)*100</f>
        <v>100</v>
      </c>
      <c r="F218" s="375">
        <v>8329</v>
      </c>
      <c r="G218" s="375">
        <v>8329</v>
      </c>
      <c r="H218" s="375"/>
      <c r="I218" s="375"/>
      <c r="J218" s="375"/>
      <c r="K218" s="375"/>
      <c r="L218" s="375"/>
      <c r="M218" s="375"/>
    </row>
    <row r="219" spans="1:13" ht="18" customHeight="1">
      <c r="A219" s="405">
        <v>801</v>
      </c>
      <c r="B219" s="405">
        <v>80148</v>
      </c>
      <c r="C219" s="405"/>
      <c r="D219" s="108" t="s">
        <v>156</v>
      </c>
      <c r="E219" s="368">
        <f>(G219/F219)*100</f>
        <v>99.2410337261648</v>
      </c>
      <c r="F219" s="412">
        <f>F220+F221+F222+F223+F224+F225+F226+F227+F228+F229+F231+F232+F233+F230</f>
        <v>960293</v>
      </c>
      <c r="G219" s="412">
        <f>G220+G221+G222+G223+G224+G225+G226+G227+G228+G229+G231+G232+G233+G230</f>
        <v>953004.6999999998</v>
      </c>
      <c r="H219" s="412">
        <f>SUM(H221,H222)</f>
        <v>406180.04</v>
      </c>
      <c r="I219" s="412">
        <f>SUM(I223,I224)</f>
        <v>70188.11</v>
      </c>
      <c r="J219" s="412">
        <v>0</v>
      </c>
      <c r="K219" s="412">
        <v>0</v>
      </c>
      <c r="L219" s="412">
        <v>0</v>
      </c>
      <c r="M219" s="412">
        <v>0</v>
      </c>
    </row>
    <row r="220" spans="1:13" ht="19.5" customHeight="1">
      <c r="A220" s="380"/>
      <c r="B220" s="380"/>
      <c r="C220" s="380">
        <v>3020</v>
      </c>
      <c r="D220" s="399" t="s">
        <v>379</v>
      </c>
      <c r="E220" s="374">
        <f>(G220/F220)*100</f>
        <v>99.96151496640195</v>
      </c>
      <c r="F220" s="375">
        <v>1637</v>
      </c>
      <c r="G220" s="375">
        <v>1636.37</v>
      </c>
      <c r="H220" s="375"/>
      <c r="I220" s="375"/>
      <c r="J220" s="375"/>
      <c r="K220" s="375"/>
      <c r="L220" s="375"/>
      <c r="M220" s="375"/>
    </row>
    <row r="221" spans="1:13" ht="18" customHeight="1">
      <c r="A221" s="380"/>
      <c r="B221" s="380"/>
      <c r="C221" s="380">
        <v>4010</v>
      </c>
      <c r="D221" s="399" t="s">
        <v>297</v>
      </c>
      <c r="E221" s="374">
        <f>(G221/F221)*100</f>
        <v>98.43488169413477</v>
      </c>
      <c r="F221" s="375">
        <v>384385</v>
      </c>
      <c r="G221" s="402">
        <f>H221</f>
        <v>378368.92</v>
      </c>
      <c r="H221" s="375">
        <v>378368.92</v>
      </c>
      <c r="I221" s="375"/>
      <c r="J221" s="375"/>
      <c r="K221" s="375"/>
      <c r="L221" s="375"/>
      <c r="M221" s="375"/>
    </row>
    <row r="222" spans="1:13" ht="18" customHeight="1">
      <c r="A222" s="380"/>
      <c r="B222" s="380"/>
      <c r="C222" s="380">
        <v>4040</v>
      </c>
      <c r="D222" s="399" t="s">
        <v>298</v>
      </c>
      <c r="E222" s="374">
        <f>(G222/F222)*100</f>
        <v>100.00043148394519</v>
      </c>
      <c r="F222" s="375">
        <v>27811</v>
      </c>
      <c r="G222" s="402">
        <f>H222</f>
        <v>27811.12</v>
      </c>
      <c r="H222" s="375">
        <v>27811.12</v>
      </c>
      <c r="I222" s="375"/>
      <c r="J222" s="375"/>
      <c r="K222" s="375"/>
      <c r="L222" s="375"/>
      <c r="M222" s="375"/>
    </row>
    <row r="223" spans="1:13" ht="18" customHeight="1">
      <c r="A223" s="380"/>
      <c r="B223" s="380"/>
      <c r="C223" s="380">
        <v>4110</v>
      </c>
      <c r="D223" s="399" t="s">
        <v>299</v>
      </c>
      <c r="E223" s="374">
        <f>(G223/F223)*100</f>
        <v>98.52354401005576</v>
      </c>
      <c r="F223" s="375">
        <v>62054</v>
      </c>
      <c r="G223" s="402">
        <f>I223</f>
        <v>61137.8</v>
      </c>
      <c r="H223" s="375"/>
      <c r="I223" s="375">
        <v>61137.8</v>
      </c>
      <c r="J223" s="375"/>
      <c r="K223" s="375"/>
      <c r="L223" s="375"/>
      <c r="M223" s="375"/>
    </row>
    <row r="224" spans="1:13" ht="18" customHeight="1">
      <c r="A224" s="380"/>
      <c r="B224" s="380"/>
      <c r="C224" s="380">
        <v>4120</v>
      </c>
      <c r="D224" s="399" t="s">
        <v>300</v>
      </c>
      <c r="E224" s="374">
        <f>(G224/F224)*100</f>
        <v>96.22870813397128</v>
      </c>
      <c r="F224" s="375">
        <v>9405</v>
      </c>
      <c r="G224" s="402">
        <f>I224</f>
        <v>9050.31</v>
      </c>
      <c r="H224" s="375"/>
      <c r="I224" s="375">
        <v>9050.31</v>
      </c>
      <c r="J224" s="375"/>
      <c r="K224" s="375"/>
      <c r="L224" s="375"/>
      <c r="M224" s="375"/>
    </row>
    <row r="225" spans="1:13" ht="18" customHeight="1">
      <c r="A225" s="380"/>
      <c r="B225" s="380"/>
      <c r="C225" s="380">
        <v>4210</v>
      </c>
      <c r="D225" s="399" t="s">
        <v>284</v>
      </c>
      <c r="E225" s="374">
        <f>(G225/F225)*100</f>
        <v>99.9993414915217</v>
      </c>
      <c r="F225" s="375">
        <v>54669</v>
      </c>
      <c r="G225" s="375">
        <v>54668.64</v>
      </c>
      <c r="H225" s="375"/>
      <c r="I225" s="375"/>
      <c r="J225" s="375"/>
      <c r="K225" s="375"/>
      <c r="L225" s="375"/>
      <c r="M225" s="375"/>
    </row>
    <row r="226" spans="1:13" ht="18" customHeight="1">
      <c r="A226" s="380"/>
      <c r="B226" s="380"/>
      <c r="C226" s="380">
        <v>4220</v>
      </c>
      <c r="D226" s="399" t="s">
        <v>380</v>
      </c>
      <c r="E226" s="374">
        <f>(G226/F226)*100</f>
        <v>99.99998976895749</v>
      </c>
      <c r="F226" s="375">
        <v>390967</v>
      </c>
      <c r="G226" s="375">
        <v>390966.96</v>
      </c>
      <c r="H226" s="376"/>
      <c r="I226" s="376"/>
      <c r="J226" s="376"/>
      <c r="K226" s="376"/>
      <c r="L226" s="376"/>
      <c r="M226" s="376"/>
    </row>
    <row r="227" spans="1:13" ht="18" customHeight="1">
      <c r="A227" s="380"/>
      <c r="B227" s="380"/>
      <c r="C227" s="380">
        <v>4270</v>
      </c>
      <c r="D227" s="399" t="s">
        <v>287</v>
      </c>
      <c r="E227" s="374">
        <f>(G227/F227)*100</f>
        <v>100.00300751879698</v>
      </c>
      <c r="F227" s="375">
        <v>6650</v>
      </c>
      <c r="G227" s="375">
        <v>6650.2</v>
      </c>
      <c r="H227" s="375"/>
      <c r="I227" s="375"/>
      <c r="J227" s="375"/>
      <c r="K227" s="375"/>
      <c r="L227" s="375"/>
      <c r="M227" s="375"/>
    </row>
    <row r="228" spans="1:13" ht="18" customHeight="1">
      <c r="A228" s="380"/>
      <c r="B228" s="380"/>
      <c r="C228" s="380">
        <v>4280</v>
      </c>
      <c r="D228" s="399" t="s">
        <v>353</v>
      </c>
      <c r="E228" s="374">
        <f>(G228/F228)*100</f>
        <v>100</v>
      </c>
      <c r="F228" s="375">
        <v>210</v>
      </c>
      <c r="G228" s="375">
        <v>210</v>
      </c>
      <c r="H228" s="375"/>
      <c r="I228" s="375"/>
      <c r="J228" s="375"/>
      <c r="K228" s="375"/>
      <c r="L228" s="375"/>
      <c r="M228" s="375"/>
    </row>
    <row r="229" spans="1:239" s="344" customFormat="1" ht="18" customHeight="1">
      <c r="A229" s="380"/>
      <c r="B229" s="380"/>
      <c r="C229" s="380">
        <v>4300</v>
      </c>
      <c r="D229" s="399" t="s">
        <v>278</v>
      </c>
      <c r="E229" s="374">
        <f>(G229/F229)*100</f>
        <v>99.9875751503006</v>
      </c>
      <c r="F229" s="375">
        <v>4990</v>
      </c>
      <c r="G229" s="375">
        <v>4989.38</v>
      </c>
      <c r="H229" s="375"/>
      <c r="I229" s="375"/>
      <c r="J229" s="375"/>
      <c r="K229" s="375"/>
      <c r="L229" s="375"/>
      <c r="M229" s="375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2"/>
      <c r="AB229" s="342"/>
      <c r="AC229" s="342"/>
      <c r="HX229" s="342"/>
      <c r="HY229" s="342"/>
      <c r="HZ229" s="342"/>
      <c r="IA229" s="342"/>
      <c r="IB229" s="342"/>
      <c r="IC229" s="342"/>
      <c r="ID229" s="342"/>
      <c r="IE229" s="342"/>
    </row>
    <row r="230" spans="1:239" s="344" customFormat="1" ht="18" customHeight="1">
      <c r="A230" s="380"/>
      <c r="B230" s="380"/>
      <c r="C230" s="380">
        <v>4390</v>
      </c>
      <c r="D230" s="399" t="s">
        <v>381</v>
      </c>
      <c r="E230" s="374">
        <f>(G230/F230)*100</f>
        <v>100</v>
      </c>
      <c r="F230" s="375">
        <v>1098</v>
      </c>
      <c r="G230" s="375">
        <v>1098</v>
      </c>
      <c r="H230" s="375"/>
      <c r="I230" s="375"/>
      <c r="J230" s="375"/>
      <c r="K230" s="375"/>
      <c r="L230" s="375"/>
      <c r="M230" s="375"/>
      <c r="N230" s="342"/>
      <c r="O230" s="342"/>
      <c r="P230" s="342"/>
      <c r="Q230" s="342"/>
      <c r="R230" s="342"/>
      <c r="S230" s="342"/>
      <c r="T230" s="342"/>
      <c r="U230" s="342"/>
      <c r="V230" s="342"/>
      <c r="W230" s="342"/>
      <c r="X230" s="342"/>
      <c r="Y230" s="342"/>
      <c r="Z230" s="342"/>
      <c r="AA230" s="342"/>
      <c r="AB230" s="342"/>
      <c r="AC230" s="342"/>
      <c r="HX230" s="342"/>
      <c r="HY230" s="342"/>
      <c r="HZ230" s="342"/>
      <c r="IA230" s="342"/>
      <c r="IB230" s="342"/>
      <c r="IC230" s="342"/>
      <c r="ID230" s="342"/>
      <c r="IE230" s="342"/>
    </row>
    <row r="231" spans="1:239" s="344" customFormat="1" ht="19.5" customHeight="1">
      <c r="A231" s="380"/>
      <c r="B231" s="380"/>
      <c r="C231" s="380">
        <v>4440</v>
      </c>
      <c r="D231" s="399" t="s">
        <v>368</v>
      </c>
      <c r="E231" s="374">
        <f>(G231/F231)*100</f>
        <v>100</v>
      </c>
      <c r="F231" s="375">
        <v>14917</v>
      </c>
      <c r="G231" s="375">
        <v>14917</v>
      </c>
      <c r="H231" s="375"/>
      <c r="I231" s="375"/>
      <c r="J231" s="375"/>
      <c r="K231" s="375"/>
      <c r="L231" s="375"/>
      <c r="M231" s="375"/>
      <c r="N231" s="342"/>
      <c r="O231" s="342"/>
      <c r="P231" s="342"/>
      <c r="Q231" s="342"/>
      <c r="R231" s="342"/>
      <c r="S231" s="342"/>
      <c r="T231" s="342"/>
      <c r="U231" s="342"/>
      <c r="V231" s="342"/>
      <c r="W231" s="342"/>
      <c r="X231" s="342"/>
      <c r="Y231" s="342"/>
      <c r="Z231" s="342"/>
      <c r="AA231" s="342"/>
      <c r="AB231" s="342"/>
      <c r="AC231" s="342"/>
      <c r="HX231" s="342"/>
      <c r="HY231" s="342"/>
      <c r="HZ231" s="342"/>
      <c r="IA231" s="342"/>
      <c r="IB231" s="342"/>
      <c r="IC231" s="342"/>
      <c r="ID231" s="342"/>
      <c r="IE231" s="342"/>
    </row>
    <row r="232" spans="1:13" ht="19.5" customHeight="1">
      <c r="A232" s="380"/>
      <c r="B232" s="380"/>
      <c r="C232" s="380">
        <v>4740</v>
      </c>
      <c r="D232" s="399" t="s">
        <v>382</v>
      </c>
      <c r="E232" s="374">
        <f>(G232/F232)*100</f>
        <v>100</v>
      </c>
      <c r="F232" s="375">
        <v>500</v>
      </c>
      <c r="G232" s="375">
        <v>500</v>
      </c>
      <c r="H232" s="375"/>
      <c r="I232" s="375"/>
      <c r="J232" s="375"/>
      <c r="K232" s="375"/>
      <c r="L232" s="375"/>
      <c r="M232" s="375"/>
    </row>
    <row r="233" spans="1:13" ht="19.5" customHeight="1">
      <c r="A233" s="380"/>
      <c r="B233" s="380"/>
      <c r="C233" s="380">
        <v>4750</v>
      </c>
      <c r="D233" s="399" t="s">
        <v>318</v>
      </c>
      <c r="E233" s="374">
        <f>(G233/F233)*100</f>
        <v>100</v>
      </c>
      <c r="F233" s="375">
        <v>1000</v>
      </c>
      <c r="G233" s="375">
        <v>1000</v>
      </c>
      <c r="H233" s="375"/>
      <c r="I233" s="375"/>
      <c r="J233" s="375"/>
      <c r="K233" s="375"/>
      <c r="L233" s="375"/>
      <c r="M233" s="375"/>
    </row>
    <row r="234" spans="1:13" ht="18" customHeight="1">
      <c r="A234" s="370"/>
      <c r="B234" s="370">
        <v>80195</v>
      </c>
      <c r="C234" s="370"/>
      <c r="D234" s="400" t="s">
        <v>42</v>
      </c>
      <c r="E234" s="368">
        <f>(G234/F234)*100</f>
        <v>99.88179074784759</v>
      </c>
      <c r="F234" s="369">
        <f>SUM(F235:F240)</f>
        <v>148787</v>
      </c>
      <c r="G234" s="369">
        <f>SUM(G235:G240)</f>
        <v>148611.12</v>
      </c>
      <c r="H234" s="369">
        <f>SUM(H235:H240)</f>
        <v>0</v>
      </c>
      <c r="I234" s="369">
        <f>SUM(I235:I240)</f>
        <v>0</v>
      </c>
      <c r="J234" s="369">
        <f>SUM(J235:J240)</f>
        <v>20503</v>
      </c>
      <c r="K234" s="369">
        <f>SUM(K235:K240)</f>
        <v>0</v>
      </c>
      <c r="L234" s="369">
        <f>SUM(L235:L240)</f>
        <v>0</v>
      </c>
      <c r="M234" s="369">
        <f>SUM(M235:M240)</f>
        <v>17119.96</v>
      </c>
    </row>
    <row r="235" spans="1:13" ht="15.75" customHeight="1">
      <c r="A235" s="380"/>
      <c r="B235" s="380"/>
      <c r="C235" s="380">
        <v>2510</v>
      </c>
      <c r="D235" s="399" t="s">
        <v>376</v>
      </c>
      <c r="E235" s="374">
        <f>(G235/F235)*100</f>
        <v>100</v>
      </c>
      <c r="F235" s="375">
        <v>17503</v>
      </c>
      <c r="G235" s="376">
        <f>J235</f>
        <v>17503</v>
      </c>
      <c r="H235" s="376"/>
      <c r="I235" s="376"/>
      <c r="J235" s="376">
        <v>17503</v>
      </c>
      <c r="K235" s="376"/>
      <c r="L235" s="376"/>
      <c r="M235" s="376"/>
    </row>
    <row r="236" spans="1:13" ht="34.5" customHeight="1">
      <c r="A236" s="380"/>
      <c r="B236" s="380"/>
      <c r="C236" s="380">
        <v>2820</v>
      </c>
      <c r="D236" s="399" t="s">
        <v>383</v>
      </c>
      <c r="E236" s="374">
        <f>(G236/F236)*100</f>
        <v>100</v>
      </c>
      <c r="F236" s="375">
        <v>3000</v>
      </c>
      <c r="G236" s="376">
        <f>J236</f>
        <v>3000</v>
      </c>
      <c r="H236" s="376"/>
      <c r="I236" s="376"/>
      <c r="J236" s="375">
        <f>'Zał 19'!F26</f>
        <v>3000</v>
      </c>
      <c r="K236" s="376"/>
      <c r="L236" s="376"/>
      <c r="M236" s="376"/>
    </row>
    <row r="237" spans="1:13" ht="19.5" customHeight="1">
      <c r="A237" s="380"/>
      <c r="B237" s="380"/>
      <c r="C237" s="380">
        <v>4170</v>
      </c>
      <c r="D237" s="399" t="s">
        <v>326</v>
      </c>
      <c r="E237" s="374">
        <f>(G237/F237)*100</f>
        <v>75.75757575757575</v>
      </c>
      <c r="F237" s="375">
        <v>396</v>
      </c>
      <c r="G237" s="376">
        <v>300</v>
      </c>
      <c r="H237" s="376"/>
      <c r="I237" s="376"/>
      <c r="J237" s="375"/>
      <c r="K237" s="376"/>
      <c r="L237" s="376"/>
      <c r="M237" s="376"/>
    </row>
    <row r="238" spans="1:13" ht="18" customHeight="1">
      <c r="A238" s="380"/>
      <c r="B238" s="380"/>
      <c r="C238" s="380">
        <v>4210</v>
      </c>
      <c r="D238" s="399" t="s">
        <v>284</v>
      </c>
      <c r="E238" s="374">
        <f>(G238/F238)*100</f>
        <v>97.53884093711467</v>
      </c>
      <c r="F238" s="375">
        <v>3244</v>
      </c>
      <c r="G238" s="375">
        <v>3164.16</v>
      </c>
      <c r="H238" s="376"/>
      <c r="I238" s="376"/>
      <c r="J238" s="376"/>
      <c r="K238" s="376"/>
      <c r="L238" s="376"/>
      <c r="M238" s="376"/>
    </row>
    <row r="239" spans="1:13" ht="15.75" customHeight="1">
      <c r="A239" s="417"/>
      <c r="B239" s="417"/>
      <c r="C239" s="380">
        <v>4440</v>
      </c>
      <c r="D239" s="399" t="s">
        <v>314</v>
      </c>
      <c r="E239" s="374">
        <f>(G239/F239)*100</f>
        <v>100</v>
      </c>
      <c r="F239" s="375">
        <v>107524</v>
      </c>
      <c r="G239" s="375">
        <v>107524</v>
      </c>
      <c r="H239" s="375"/>
      <c r="I239" s="375"/>
      <c r="J239" s="375"/>
      <c r="K239" s="375"/>
      <c r="L239" s="375"/>
      <c r="M239" s="375"/>
    </row>
    <row r="240" spans="1:13" ht="15.75" customHeight="1">
      <c r="A240" s="417"/>
      <c r="B240" s="417"/>
      <c r="C240" s="380">
        <v>6050</v>
      </c>
      <c r="D240" s="399" t="s">
        <v>333</v>
      </c>
      <c r="E240" s="374">
        <f>(G240/F240)*100</f>
        <v>99.99976635514018</v>
      </c>
      <c r="F240" s="375">
        <v>17120</v>
      </c>
      <c r="G240" s="375">
        <v>17119.96</v>
      </c>
      <c r="H240" s="375"/>
      <c r="I240" s="375"/>
      <c r="J240" s="375"/>
      <c r="K240" s="375"/>
      <c r="L240" s="375"/>
      <c r="M240" s="375">
        <f>'Zał 20'!F68</f>
        <v>17119.96</v>
      </c>
    </row>
    <row r="241" spans="1:13" ht="18" customHeight="1">
      <c r="A241" s="379">
        <v>851</v>
      </c>
      <c r="B241" s="379"/>
      <c r="C241" s="379"/>
      <c r="D241" s="60" t="s">
        <v>252</v>
      </c>
      <c r="E241" s="364">
        <f>(G241/F241)*100</f>
        <v>100</v>
      </c>
      <c r="F241" s="365">
        <f>SUM(F242,F244,F251)</f>
        <v>353050</v>
      </c>
      <c r="G241" s="365">
        <f>SUM(G242,G244,G251)</f>
        <v>353050</v>
      </c>
      <c r="H241" s="365">
        <f>SUM(H242,H244,H251)</f>
        <v>70000.31</v>
      </c>
      <c r="I241" s="365">
        <f>SUM(I242,I244,I251)</f>
        <v>7984.04</v>
      </c>
      <c r="J241" s="365">
        <f>SUM(J242,J244,J251)</f>
        <v>112846</v>
      </c>
      <c r="K241" s="365">
        <f>SUM(K242,K244,K251)</f>
        <v>0</v>
      </c>
      <c r="L241" s="365">
        <f>SUM(L242,L244,L251)</f>
        <v>0</v>
      </c>
      <c r="M241" s="365">
        <f>SUM(M242,M244,M251)</f>
        <v>0</v>
      </c>
    </row>
    <row r="242" spans="1:13" ht="18" customHeight="1">
      <c r="A242" s="405"/>
      <c r="B242" s="405">
        <v>85111</v>
      </c>
      <c r="C242" s="405"/>
      <c r="D242" s="418" t="s">
        <v>384</v>
      </c>
      <c r="E242" s="419">
        <f>(G242/F242)*100</f>
        <v>100</v>
      </c>
      <c r="F242" s="420">
        <f>SUM(F243)</f>
        <v>19450</v>
      </c>
      <c r="G242" s="420">
        <f>SUM(G243)</f>
        <v>19450</v>
      </c>
      <c r="H242" s="420">
        <f>SUM(H243)</f>
        <v>0</v>
      </c>
      <c r="I242" s="420">
        <f>SUM(I243)</f>
        <v>0</v>
      </c>
      <c r="J242" s="420">
        <f>SUM(J243)</f>
        <v>19450</v>
      </c>
      <c r="K242" s="420">
        <f>SUM(K243)</f>
        <v>0</v>
      </c>
      <c r="L242" s="420">
        <f>SUM(L243)</f>
        <v>0</v>
      </c>
      <c r="M242" s="420">
        <f>SUM(M243)</f>
        <v>0</v>
      </c>
    </row>
    <row r="243" spans="1:13" ht="36" customHeight="1">
      <c r="A243" s="405"/>
      <c r="B243" s="405"/>
      <c r="C243" s="407">
        <v>2320</v>
      </c>
      <c r="D243" s="421" t="s">
        <v>385</v>
      </c>
      <c r="E243" s="422">
        <f>(G243/F243)*100</f>
        <v>100</v>
      </c>
      <c r="F243" s="423">
        <v>19450</v>
      </c>
      <c r="G243" s="423">
        <f>J243</f>
        <v>19450</v>
      </c>
      <c r="H243" s="420"/>
      <c r="I243" s="420"/>
      <c r="J243" s="423">
        <f>'Zał 19'!F30</f>
        <v>19450</v>
      </c>
      <c r="K243" s="420"/>
      <c r="L243" s="420"/>
      <c r="M243" s="412"/>
    </row>
    <row r="244" spans="1:13" ht="18" customHeight="1">
      <c r="A244" s="389"/>
      <c r="B244" s="389">
        <v>85153</v>
      </c>
      <c r="C244" s="389"/>
      <c r="D244" s="424" t="s">
        <v>386</v>
      </c>
      <c r="E244" s="368">
        <f>(G244/F244)*100</f>
        <v>100</v>
      </c>
      <c r="F244" s="425">
        <f>SUM(F245:F250)</f>
        <v>70500</v>
      </c>
      <c r="G244" s="425">
        <f>SUM(G245:G250)</f>
        <v>70500</v>
      </c>
      <c r="H244" s="425">
        <f>SUM(H245:H250)</f>
        <v>0</v>
      </c>
      <c r="I244" s="425">
        <f>SUM(I245:I250)</f>
        <v>0</v>
      </c>
      <c r="J244" s="425">
        <f>SUM(J245:J250)</f>
        <v>32500</v>
      </c>
      <c r="K244" s="425">
        <f>SUM(K245:K250)</f>
        <v>0</v>
      </c>
      <c r="L244" s="425">
        <f>SUM(L245:L250)</f>
        <v>0</v>
      </c>
      <c r="M244" s="385">
        <f>SUM(M245:M250)</f>
        <v>0</v>
      </c>
    </row>
    <row r="245" spans="1:13" ht="30" customHeight="1">
      <c r="A245" s="386"/>
      <c r="B245" s="386"/>
      <c r="C245" s="386">
        <v>2820</v>
      </c>
      <c r="D245" s="426" t="s">
        <v>387</v>
      </c>
      <c r="E245" s="374">
        <f>(G245/F245)*100</f>
        <v>100</v>
      </c>
      <c r="F245" s="427">
        <v>20000</v>
      </c>
      <c r="G245" s="376">
        <f>J245</f>
        <v>20000</v>
      </c>
      <c r="H245" s="376"/>
      <c r="I245" s="376"/>
      <c r="J245" s="382">
        <f>'Zał 19'!F33</f>
        <v>20000</v>
      </c>
      <c r="K245" s="376"/>
      <c r="L245" s="376"/>
      <c r="M245" s="376"/>
    </row>
    <row r="246" spans="1:13" ht="34.5" customHeight="1">
      <c r="A246" s="386"/>
      <c r="B246" s="386"/>
      <c r="C246" s="386">
        <v>2830</v>
      </c>
      <c r="D246" s="426" t="s">
        <v>388</v>
      </c>
      <c r="E246" s="374">
        <f>(G246/F246)*100</f>
        <v>100</v>
      </c>
      <c r="F246" s="427">
        <v>12500</v>
      </c>
      <c r="G246" s="376">
        <f>J246</f>
        <v>12500</v>
      </c>
      <c r="H246" s="376"/>
      <c r="I246" s="376"/>
      <c r="J246" s="382">
        <f>'Zał 19'!F35</f>
        <v>12500</v>
      </c>
      <c r="K246" s="376"/>
      <c r="L246" s="376"/>
      <c r="M246" s="376"/>
    </row>
    <row r="247" spans="1:13" ht="18" customHeight="1">
      <c r="A247" s="386"/>
      <c r="B247" s="386"/>
      <c r="C247" s="386">
        <v>4170</v>
      </c>
      <c r="D247" s="426" t="s">
        <v>302</v>
      </c>
      <c r="E247" s="374">
        <f>(G247/F247)*100</f>
        <v>100</v>
      </c>
      <c r="F247" s="427">
        <v>2064</v>
      </c>
      <c r="G247" s="376">
        <v>2064</v>
      </c>
      <c r="H247" s="382"/>
      <c r="I247" s="376"/>
      <c r="J247" s="376"/>
      <c r="K247" s="376"/>
      <c r="L247" s="376"/>
      <c r="M247" s="376"/>
    </row>
    <row r="248" spans="1:13" ht="18" customHeight="1">
      <c r="A248" s="386"/>
      <c r="B248" s="386"/>
      <c r="C248" s="386">
        <v>4210</v>
      </c>
      <c r="D248" s="428" t="s">
        <v>284</v>
      </c>
      <c r="E248" s="374">
        <f>(G248/F248)*100</f>
        <v>100</v>
      </c>
      <c r="F248" s="427">
        <v>11500</v>
      </c>
      <c r="G248" s="382">
        <v>11500</v>
      </c>
      <c r="H248" s="376"/>
      <c r="I248" s="376"/>
      <c r="J248" s="376"/>
      <c r="K248" s="376"/>
      <c r="L248" s="376"/>
      <c r="M248" s="376"/>
    </row>
    <row r="249" spans="1:13" ht="18" customHeight="1">
      <c r="A249" s="386"/>
      <c r="B249" s="386"/>
      <c r="C249" s="386">
        <v>4300</v>
      </c>
      <c r="D249" s="428" t="s">
        <v>278</v>
      </c>
      <c r="E249" s="374">
        <f>(G249/F249)*100</f>
        <v>100</v>
      </c>
      <c r="F249" s="427">
        <v>23416</v>
      </c>
      <c r="G249" s="382">
        <v>23416</v>
      </c>
      <c r="H249" s="376"/>
      <c r="I249" s="376"/>
      <c r="J249" s="376"/>
      <c r="K249" s="376"/>
      <c r="L249" s="376"/>
      <c r="M249" s="376"/>
    </row>
    <row r="250" spans="1:13" ht="19.5" customHeight="1">
      <c r="A250" s="386"/>
      <c r="B250" s="386"/>
      <c r="C250" s="386">
        <v>4700</v>
      </c>
      <c r="D250" s="429" t="s">
        <v>389</v>
      </c>
      <c r="E250" s="374">
        <f>(G250/F250)*100</f>
        <v>100</v>
      </c>
      <c r="F250" s="427">
        <v>1020</v>
      </c>
      <c r="G250" s="382">
        <v>1020</v>
      </c>
      <c r="H250" s="376"/>
      <c r="I250" s="376"/>
      <c r="J250" s="376"/>
      <c r="K250" s="376"/>
      <c r="L250" s="376"/>
      <c r="M250" s="376"/>
    </row>
    <row r="251" spans="1:13" ht="18" customHeight="1">
      <c r="A251" s="389"/>
      <c r="B251" s="389">
        <v>85154</v>
      </c>
      <c r="C251" s="389"/>
      <c r="D251" s="424" t="s">
        <v>161</v>
      </c>
      <c r="E251" s="368">
        <f>(G251/F251)*100</f>
        <v>100</v>
      </c>
      <c r="F251" s="425">
        <f>SUM(F252:F267)</f>
        <v>263100</v>
      </c>
      <c r="G251" s="425">
        <f>SUM(G252,G253,G254,G255,G256,G257,G258,G259,G260,G261,G262,G263,G264,G265,G266,G267)</f>
        <v>263100</v>
      </c>
      <c r="H251" s="425">
        <f>SUM(H252:H266)</f>
        <v>70000.31</v>
      </c>
      <c r="I251" s="425">
        <f>SUM(I252:I266)</f>
        <v>7984.04</v>
      </c>
      <c r="J251" s="425">
        <f>SUM(J252:J266)</f>
        <v>60896</v>
      </c>
      <c r="K251" s="425">
        <f>SUM(K252:K266)</f>
        <v>0</v>
      </c>
      <c r="L251" s="425">
        <f>SUM(L252:L266)</f>
        <v>0</v>
      </c>
      <c r="M251" s="385">
        <f>SUM(M252:M266)</f>
        <v>0</v>
      </c>
    </row>
    <row r="252" spans="1:13" ht="33.75" customHeight="1">
      <c r="A252" s="386"/>
      <c r="B252" s="386"/>
      <c r="C252" s="386">
        <v>2310</v>
      </c>
      <c r="D252" s="428" t="s">
        <v>390</v>
      </c>
      <c r="E252" s="374">
        <f>(G252/F252)*100</f>
        <v>100</v>
      </c>
      <c r="F252" s="427">
        <v>15896</v>
      </c>
      <c r="G252" s="376">
        <f>J252</f>
        <v>15896</v>
      </c>
      <c r="H252" s="376"/>
      <c r="I252" s="376"/>
      <c r="J252" s="382">
        <f>'Zał 19'!F38</f>
        <v>15896</v>
      </c>
      <c r="K252" s="376"/>
      <c r="L252" s="376"/>
      <c r="M252" s="376"/>
    </row>
    <row r="253" spans="1:13" ht="31.5" customHeight="1">
      <c r="A253" s="386"/>
      <c r="B253" s="386"/>
      <c r="C253" s="386">
        <v>2820</v>
      </c>
      <c r="D253" s="426" t="s">
        <v>387</v>
      </c>
      <c r="E253" s="374">
        <f>(G253/F253)*100</f>
        <v>100</v>
      </c>
      <c r="F253" s="427">
        <v>20000</v>
      </c>
      <c r="G253" s="376">
        <f>J253</f>
        <v>20000</v>
      </c>
      <c r="H253" s="376"/>
      <c r="I253" s="376"/>
      <c r="J253" s="382">
        <f>'Zał 19'!F40</f>
        <v>20000</v>
      </c>
      <c r="K253" s="376"/>
      <c r="L253" s="376"/>
      <c r="M253" s="376"/>
    </row>
    <row r="254" spans="1:13" ht="34.5" customHeight="1">
      <c r="A254" s="386"/>
      <c r="B254" s="386"/>
      <c r="C254" s="386">
        <v>2830</v>
      </c>
      <c r="D254" s="426" t="s">
        <v>391</v>
      </c>
      <c r="E254" s="374">
        <f>(G254/F254)*100</f>
        <v>100</v>
      </c>
      <c r="F254" s="427">
        <v>25000</v>
      </c>
      <c r="G254" s="376">
        <f>J254</f>
        <v>25000</v>
      </c>
      <c r="H254" s="376"/>
      <c r="I254" s="376"/>
      <c r="J254" s="382">
        <f>'Zał 19'!F42</f>
        <v>25000</v>
      </c>
      <c r="K254" s="376"/>
      <c r="L254" s="376"/>
      <c r="M254" s="376"/>
    </row>
    <row r="255" spans="1:13" ht="18" customHeight="1">
      <c r="A255" s="386"/>
      <c r="B255" s="386"/>
      <c r="C255" s="386">
        <v>4110</v>
      </c>
      <c r="D255" s="428" t="s">
        <v>299</v>
      </c>
      <c r="E255" s="374">
        <f>(G255/F255)*100</f>
        <v>99.9940674287368</v>
      </c>
      <c r="F255" s="427">
        <v>6911</v>
      </c>
      <c r="G255" s="376">
        <f>I255</f>
        <v>6910.59</v>
      </c>
      <c r="H255" s="376"/>
      <c r="I255" s="382">
        <v>6910.59</v>
      </c>
      <c r="J255" s="376"/>
      <c r="K255" s="376"/>
      <c r="L255" s="376"/>
      <c r="M255" s="376"/>
    </row>
    <row r="256" spans="1:13" ht="18" customHeight="1">
      <c r="A256" s="386"/>
      <c r="B256" s="386"/>
      <c r="C256" s="386">
        <v>4120</v>
      </c>
      <c r="D256" s="428" t="s">
        <v>300</v>
      </c>
      <c r="E256" s="374">
        <f>(G256/F256)*100</f>
        <v>100.04193849021436</v>
      </c>
      <c r="F256" s="427">
        <v>1073</v>
      </c>
      <c r="G256" s="376">
        <f>I256</f>
        <v>1073.45</v>
      </c>
      <c r="H256" s="376"/>
      <c r="I256" s="382">
        <v>1073.45</v>
      </c>
      <c r="J256" s="376"/>
      <c r="K256" s="376"/>
      <c r="L256" s="376"/>
      <c r="M256" s="376"/>
    </row>
    <row r="257" spans="1:13" ht="18" customHeight="1">
      <c r="A257" s="386"/>
      <c r="B257" s="386"/>
      <c r="C257" s="386">
        <v>4170</v>
      </c>
      <c r="D257" s="428" t="s">
        <v>302</v>
      </c>
      <c r="E257" s="374">
        <f>(G257/F257)*100</f>
        <v>100.00044285714284</v>
      </c>
      <c r="F257" s="427">
        <v>70000</v>
      </c>
      <c r="G257" s="376">
        <f>H257</f>
        <v>70000.31</v>
      </c>
      <c r="H257" s="382">
        <v>70000.31</v>
      </c>
      <c r="I257" s="376"/>
      <c r="J257" s="376"/>
      <c r="K257" s="376"/>
      <c r="L257" s="376"/>
      <c r="M257" s="376"/>
    </row>
    <row r="258" spans="1:13" ht="18" customHeight="1">
      <c r="A258" s="386"/>
      <c r="B258" s="386"/>
      <c r="C258" s="386">
        <v>4210</v>
      </c>
      <c r="D258" s="428" t="s">
        <v>295</v>
      </c>
      <c r="E258" s="374">
        <f>(G258/F258)*100</f>
        <v>99.99884237821819</v>
      </c>
      <c r="F258" s="427">
        <v>43192</v>
      </c>
      <c r="G258" s="382">
        <v>43191.5</v>
      </c>
      <c r="H258" s="376"/>
      <c r="I258" s="376"/>
      <c r="J258" s="376"/>
      <c r="K258" s="376"/>
      <c r="L258" s="376"/>
      <c r="M258" s="376"/>
    </row>
    <row r="259" spans="1:13" ht="18" customHeight="1">
      <c r="A259" s="386"/>
      <c r="B259" s="386"/>
      <c r="C259" s="386">
        <v>4260</v>
      </c>
      <c r="D259" s="428" t="s">
        <v>352</v>
      </c>
      <c r="E259" s="374">
        <f>(G259/F259)*100</f>
        <v>100.04540867810292</v>
      </c>
      <c r="F259" s="427">
        <v>991</v>
      </c>
      <c r="G259" s="382">
        <v>991.45</v>
      </c>
      <c r="H259" s="376"/>
      <c r="I259" s="376"/>
      <c r="J259" s="376"/>
      <c r="K259" s="376"/>
      <c r="L259" s="376"/>
      <c r="M259" s="376"/>
    </row>
    <row r="260" spans="1:13" ht="18" customHeight="1">
      <c r="A260" s="430"/>
      <c r="B260" s="430"/>
      <c r="C260" s="386">
        <v>4300</v>
      </c>
      <c r="D260" s="428" t="s">
        <v>278</v>
      </c>
      <c r="E260" s="374">
        <f>(G260/F260)*100</f>
        <v>100</v>
      </c>
      <c r="F260" s="427">
        <v>66595</v>
      </c>
      <c r="G260" s="382">
        <v>66595</v>
      </c>
      <c r="H260" s="376"/>
      <c r="I260" s="376"/>
      <c r="J260" s="376"/>
      <c r="K260" s="376"/>
      <c r="L260" s="376"/>
      <c r="M260" s="376"/>
    </row>
    <row r="261" spans="1:13" ht="18" customHeight="1">
      <c r="A261" s="430"/>
      <c r="B261" s="430"/>
      <c r="C261" s="386">
        <v>4350</v>
      </c>
      <c r="D261" s="428" t="s">
        <v>306</v>
      </c>
      <c r="E261" s="374">
        <f>(G261/F261)*100</f>
        <v>99.92414860681114</v>
      </c>
      <c r="F261" s="427">
        <v>646</v>
      </c>
      <c r="G261" s="382">
        <v>645.51</v>
      </c>
      <c r="H261" s="376"/>
      <c r="I261" s="376"/>
      <c r="J261" s="376"/>
      <c r="K261" s="376"/>
      <c r="L261" s="376"/>
      <c r="M261" s="376"/>
    </row>
    <row r="262" spans="1:13" ht="19.5" customHeight="1">
      <c r="A262" s="430"/>
      <c r="B262" s="430"/>
      <c r="C262" s="386">
        <v>4370</v>
      </c>
      <c r="D262" s="429" t="s">
        <v>354</v>
      </c>
      <c r="E262" s="374">
        <f>(G262/F262)*100</f>
        <v>99.99828030954428</v>
      </c>
      <c r="F262" s="427">
        <v>6978</v>
      </c>
      <c r="G262" s="382">
        <v>6977.88</v>
      </c>
      <c r="H262" s="376"/>
      <c r="I262" s="376"/>
      <c r="J262" s="376"/>
      <c r="K262" s="376"/>
      <c r="L262" s="376"/>
      <c r="M262" s="376"/>
    </row>
    <row r="263" spans="1:13" ht="18" customHeight="1">
      <c r="A263" s="430"/>
      <c r="B263" s="430"/>
      <c r="C263" s="386">
        <v>4410</v>
      </c>
      <c r="D263" s="428" t="s">
        <v>311</v>
      </c>
      <c r="E263" s="374">
        <f>(G263/F263)*100</f>
        <v>99.97460018814675</v>
      </c>
      <c r="F263" s="427">
        <v>1063</v>
      </c>
      <c r="G263" s="382">
        <v>1062.73</v>
      </c>
      <c r="H263" s="376"/>
      <c r="I263" s="376"/>
      <c r="J263" s="376"/>
      <c r="K263" s="376"/>
      <c r="L263" s="376"/>
      <c r="M263" s="376"/>
    </row>
    <row r="264" spans="1:13" ht="18" customHeight="1">
      <c r="A264" s="430"/>
      <c r="B264" s="430"/>
      <c r="C264" s="386">
        <v>4430</v>
      </c>
      <c r="D264" s="428" t="s">
        <v>313</v>
      </c>
      <c r="E264" s="374">
        <f>(G264/F264)*100</f>
        <v>100</v>
      </c>
      <c r="F264" s="427">
        <v>1320</v>
      </c>
      <c r="G264" s="382">
        <v>1320</v>
      </c>
      <c r="H264" s="376"/>
      <c r="I264" s="376"/>
      <c r="J264" s="376"/>
      <c r="K264" s="376"/>
      <c r="L264" s="376"/>
      <c r="M264" s="376"/>
    </row>
    <row r="265" spans="1:13" ht="19.5" customHeight="1">
      <c r="A265" s="430"/>
      <c r="B265" s="430"/>
      <c r="C265" s="386">
        <v>4700</v>
      </c>
      <c r="D265" s="426" t="s">
        <v>392</v>
      </c>
      <c r="E265" s="374">
        <f>(G265/F265)*100</f>
        <v>100</v>
      </c>
      <c r="F265" s="427">
        <v>2760</v>
      </c>
      <c r="G265" s="382">
        <v>2760</v>
      </c>
      <c r="H265" s="376"/>
      <c r="I265" s="376"/>
      <c r="J265" s="376"/>
      <c r="K265" s="376"/>
      <c r="L265" s="376"/>
      <c r="M265" s="376"/>
    </row>
    <row r="266" spans="1:13" ht="19.5" customHeight="1">
      <c r="A266" s="430"/>
      <c r="B266" s="430"/>
      <c r="C266" s="386">
        <v>4740</v>
      </c>
      <c r="D266" s="431" t="s">
        <v>382</v>
      </c>
      <c r="E266" s="374">
        <f>(G266/F266)*100</f>
        <v>100.7627118644068</v>
      </c>
      <c r="F266" s="427">
        <v>59</v>
      </c>
      <c r="G266" s="382">
        <v>59.45</v>
      </c>
      <c r="H266" s="376"/>
      <c r="I266" s="376"/>
      <c r="J266" s="376"/>
      <c r="K266" s="376"/>
      <c r="L266" s="376"/>
      <c r="M266" s="376"/>
    </row>
    <row r="267" spans="1:13" ht="19.5" customHeight="1">
      <c r="A267" s="430"/>
      <c r="B267" s="430"/>
      <c r="C267" s="386">
        <v>4750</v>
      </c>
      <c r="D267" s="399" t="s">
        <v>318</v>
      </c>
      <c r="E267" s="374">
        <f>(G267/F267)*100</f>
        <v>100.02110389610391</v>
      </c>
      <c r="F267" s="427">
        <v>616</v>
      </c>
      <c r="G267" s="432">
        <v>616.13</v>
      </c>
      <c r="H267" s="433"/>
      <c r="I267" s="433"/>
      <c r="J267" s="433"/>
      <c r="K267" s="433"/>
      <c r="L267" s="433"/>
      <c r="M267" s="376"/>
    </row>
    <row r="268" spans="1:13" ht="18" customHeight="1">
      <c r="A268" s="379">
        <v>852</v>
      </c>
      <c r="B268" s="379"/>
      <c r="C268" s="379"/>
      <c r="D268" s="105" t="s">
        <v>215</v>
      </c>
      <c r="E268" s="364">
        <f>(G268/F268)*100</f>
        <v>98.92537808657671</v>
      </c>
      <c r="F268" s="434">
        <f>SUM(F282,F285,F291,F313,F327,F280,F269)</f>
        <v>3321030.36</v>
      </c>
      <c r="G268" s="434">
        <f>SUM(G282,G285,G291,G313,G327,G280,G269)</f>
        <v>3285341.84</v>
      </c>
      <c r="H268" s="434">
        <f>SUM(H282,H285,H291,H313,H327,H280,H269)</f>
        <v>888134.0799999998</v>
      </c>
      <c r="I268" s="434">
        <f>SUM(I282,I285,I291,I313,I327,I280,I269)</f>
        <v>151927.13</v>
      </c>
      <c r="J268" s="434">
        <f>SUM(J282,J285,J291,J313,J327,J280,J269)</f>
        <v>12600</v>
      </c>
      <c r="K268" s="434">
        <f>SUM(K282,K285,K291,K313,K327,K280,K269)</f>
        <v>0</v>
      </c>
      <c r="L268" s="434">
        <f>SUM(L282,L285,L291,L313,L327,L280,L269)</f>
        <v>0</v>
      </c>
      <c r="M268" s="434">
        <f>SUM(M282,M285,M291,M313,M327,M280,M269)</f>
        <v>0</v>
      </c>
    </row>
    <row r="269" spans="1:13" ht="29.25" customHeight="1">
      <c r="A269" s="383"/>
      <c r="B269" s="370">
        <v>85212</v>
      </c>
      <c r="C269" s="370"/>
      <c r="D269" s="435" t="s">
        <v>393</v>
      </c>
      <c r="E269" s="368">
        <f>(G269/F269)*100</f>
        <v>99.99999999999999</v>
      </c>
      <c r="F269" s="436">
        <f>SUM(F270:F279)</f>
        <v>59437</v>
      </c>
      <c r="G269" s="436">
        <f>SUM(G270,G271,G272,G273,G274,G275,G276,G277,G278,G279)</f>
        <v>59436.99999999999</v>
      </c>
      <c r="H269" s="436">
        <f>SUM(H270:H277)</f>
        <v>23500</v>
      </c>
      <c r="I269" s="436">
        <f>SUM(I270:I277)</f>
        <v>2500</v>
      </c>
      <c r="J269" s="436">
        <f>SUM(J270:J277)</f>
        <v>0</v>
      </c>
      <c r="K269" s="436">
        <f>SUM(K270:K277)</f>
        <v>0</v>
      </c>
      <c r="L269" s="436">
        <f>SUM(L270:L277)</f>
        <v>0</v>
      </c>
      <c r="M269" s="436">
        <f>SUM(M270:M277)</f>
        <v>0</v>
      </c>
    </row>
    <row r="270" spans="1:13" ht="18" customHeight="1">
      <c r="A270" s="383"/>
      <c r="B270" s="370"/>
      <c r="C270" s="380">
        <v>3020</v>
      </c>
      <c r="D270" s="437" t="s">
        <v>394</v>
      </c>
      <c r="E270" s="374">
        <f>(G270/F270)*100</f>
        <v>100</v>
      </c>
      <c r="F270" s="402">
        <v>290</v>
      </c>
      <c r="G270" s="402">
        <v>290</v>
      </c>
      <c r="H270" s="436"/>
      <c r="I270" s="436"/>
      <c r="J270" s="376"/>
      <c r="K270" s="376"/>
      <c r="L270" s="376"/>
      <c r="M270" s="376"/>
    </row>
    <row r="271" spans="1:13" ht="18" customHeight="1">
      <c r="A271" s="417"/>
      <c r="B271" s="380"/>
      <c r="C271" s="380">
        <v>4010</v>
      </c>
      <c r="D271" s="437" t="s">
        <v>297</v>
      </c>
      <c r="E271" s="374">
        <f>(G271/F271)*100</f>
        <v>100</v>
      </c>
      <c r="F271" s="402">
        <v>23500</v>
      </c>
      <c r="G271" s="402">
        <v>23500</v>
      </c>
      <c r="H271" s="402">
        <v>23500</v>
      </c>
      <c r="I271" s="375">
        <v>0</v>
      </c>
      <c r="J271" s="376"/>
      <c r="K271" s="376"/>
      <c r="L271" s="376"/>
      <c r="M271" s="376"/>
    </row>
    <row r="272" spans="1:13" ht="18" customHeight="1">
      <c r="A272" s="417"/>
      <c r="B272" s="380"/>
      <c r="C272" s="380">
        <v>4110</v>
      </c>
      <c r="D272" s="437" t="s">
        <v>299</v>
      </c>
      <c r="E272" s="374">
        <f>(G272/F272)*100</f>
        <v>100</v>
      </c>
      <c r="F272" s="402">
        <v>2000</v>
      </c>
      <c r="G272" s="402">
        <v>2000</v>
      </c>
      <c r="H272" s="375">
        <v>0</v>
      </c>
      <c r="I272" s="375">
        <v>2000</v>
      </c>
      <c r="J272" s="376"/>
      <c r="K272" s="376"/>
      <c r="L272" s="376"/>
      <c r="M272" s="376"/>
    </row>
    <row r="273" spans="1:13" ht="18" customHeight="1">
      <c r="A273" s="417"/>
      <c r="B273" s="380"/>
      <c r="C273" s="380">
        <v>4120</v>
      </c>
      <c r="D273" s="437" t="s">
        <v>300</v>
      </c>
      <c r="E273" s="374">
        <f>(G273/F273)*100</f>
        <v>100</v>
      </c>
      <c r="F273" s="402">
        <v>500</v>
      </c>
      <c r="G273" s="402">
        <v>500</v>
      </c>
      <c r="H273" s="375"/>
      <c r="I273" s="375">
        <v>500</v>
      </c>
      <c r="J273" s="376"/>
      <c r="K273" s="376"/>
      <c r="L273" s="376"/>
      <c r="M273" s="376"/>
    </row>
    <row r="274" spans="1:13" ht="18" customHeight="1">
      <c r="A274" s="417"/>
      <c r="B274" s="380"/>
      <c r="C274" s="380">
        <v>4210</v>
      </c>
      <c r="D274" s="437" t="s">
        <v>284</v>
      </c>
      <c r="E274" s="374">
        <f>(G274/F274)*100</f>
        <v>100.0022230940238</v>
      </c>
      <c r="F274" s="402">
        <v>7647</v>
      </c>
      <c r="G274" s="402">
        <v>7647.17</v>
      </c>
      <c r="H274" s="375">
        <v>0</v>
      </c>
      <c r="I274" s="375">
        <v>0</v>
      </c>
      <c r="J274" s="376"/>
      <c r="K274" s="376"/>
      <c r="L274" s="376"/>
      <c r="M274" s="376"/>
    </row>
    <row r="275" spans="1:13" ht="18" customHeight="1">
      <c r="A275" s="417"/>
      <c r="B275" s="380"/>
      <c r="C275" s="380">
        <v>4300</v>
      </c>
      <c r="D275" s="437" t="s">
        <v>278</v>
      </c>
      <c r="E275" s="374">
        <f>(G275/F275)*100</f>
        <v>100</v>
      </c>
      <c r="F275" s="402">
        <v>21648</v>
      </c>
      <c r="G275" s="402">
        <v>21648</v>
      </c>
      <c r="H275" s="375">
        <v>0</v>
      </c>
      <c r="I275" s="375">
        <v>0</v>
      </c>
      <c r="J275" s="376"/>
      <c r="K275" s="376"/>
      <c r="L275" s="376"/>
      <c r="M275" s="376"/>
    </row>
    <row r="276" spans="1:13" ht="18" customHeight="1">
      <c r="A276" s="417"/>
      <c r="B276" s="380"/>
      <c r="C276" s="380">
        <v>4370</v>
      </c>
      <c r="D276" s="437" t="s">
        <v>395</v>
      </c>
      <c r="E276" s="374">
        <f>(G276/F276)*100</f>
        <v>99.97208121827411</v>
      </c>
      <c r="F276" s="402">
        <v>788</v>
      </c>
      <c r="G276" s="402">
        <v>787.78</v>
      </c>
      <c r="H276" s="375">
        <v>0</v>
      </c>
      <c r="I276" s="375">
        <v>0</v>
      </c>
      <c r="J276" s="376"/>
      <c r="K276" s="376"/>
      <c r="L276" s="376"/>
      <c r="M276" s="376"/>
    </row>
    <row r="277" spans="1:13" ht="18" customHeight="1">
      <c r="A277" s="417"/>
      <c r="B277" s="380"/>
      <c r="C277" s="380">
        <v>4410</v>
      </c>
      <c r="D277" s="437" t="s">
        <v>311</v>
      </c>
      <c r="E277" s="374">
        <f>(G277/F277)*100</f>
        <v>100.05454545454543</v>
      </c>
      <c r="F277" s="402">
        <v>385</v>
      </c>
      <c r="G277" s="402">
        <v>385.21</v>
      </c>
      <c r="H277" s="375">
        <v>0</v>
      </c>
      <c r="I277" s="375">
        <v>0</v>
      </c>
      <c r="J277" s="376"/>
      <c r="K277" s="376"/>
      <c r="L277" s="376"/>
      <c r="M277" s="376"/>
    </row>
    <row r="278" spans="1:13" ht="18" customHeight="1">
      <c r="A278" s="417"/>
      <c r="B278" s="380"/>
      <c r="C278" s="380">
        <v>4700</v>
      </c>
      <c r="D278" s="437" t="s">
        <v>316</v>
      </c>
      <c r="E278" s="374">
        <f>(G278/F278)*100</f>
        <v>100</v>
      </c>
      <c r="F278" s="438">
        <v>1859</v>
      </c>
      <c r="G278" s="438">
        <v>1859</v>
      </c>
      <c r="H278" s="427"/>
      <c r="I278" s="427"/>
      <c r="J278" s="433"/>
      <c r="K278" s="433"/>
      <c r="L278" s="433"/>
      <c r="M278" s="376"/>
    </row>
    <row r="279" spans="1:13" ht="18" customHeight="1">
      <c r="A279" s="417"/>
      <c r="B279" s="380"/>
      <c r="C279" s="380">
        <v>4750</v>
      </c>
      <c r="D279" s="399" t="s">
        <v>318</v>
      </c>
      <c r="E279" s="374">
        <f>(G279/F279)*100</f>
        <v>99.98048780487805</v>
      </c>
      <c r="F279" s="438">
        <v>820</v>
      </c>
      <c r="G279" s="438">
        <v>819.84</v>
      </c>
      <c r="H279" s="427"/>
      <c r="I279" s="427"/>
      <c r="J279" s="433"/>
      <c r="K279" s="433"/>
      <c r="L279" s="433"/>
      <c r="M279" s="376"/>
    </row>
    <row r="280" spans="1:13" ht="31.5" customHeight="1">
      <c r="A280" s="405"/>
      <c r="B280" s="405">
        <v>85213</v>
      </c>
      <c r="C280" s="405"/>
      <c r="D280" s="435" t="s">
        <v>396</v>
      </c>
      <c r="E280" s="368">
        <f>(G280/F280)*100</f>
        <v>100</v>
      </c>
      <c r="F280" s="420">
        <f>SUM(F281)</f>
        <v>19398</v>
      </c>
      <c r="G280" s="420">
        <f>SUM(G281)</f>
        <v>19398</v>
      </c>
      <c r="H280" s="420"/>
      <c r="I280" s="420"/>
      <c r="J280" s="420"/>
      <c r="K280" s="420"/>
      <c r="L280" s="420"/>
      <c r="M280" s="412"/>
    </row>
    <row r="281" spans="1:13" ht="19.5" customHeight="1">
      <c r="A281" s="405"/>
      <c r="B281" s="405"/>
      <c r="C281" s="407">
        <v>4130</v>
      </c>
      <c r="D281" s="437" t="s">
        <v>397</v>
      </c>
      <c r="E281" s="374">
        <f>(G281/F281)*100</f>
        <v>100</v>
      </c>
      <c r="F281" s="423">
        <v>19398</v>
      </c>
      <c r="G281" s="423">
        <v>19398</v>
      </c>
      <c r="H281" s="420"/>
      <c r="I281" s="420"/>
      <c r="J281" s="420"/>
      <c r="K281" s="420"/>
      <c r="L281" s="420"/>
      <c r="M281" s="412"/>
    </row>
    <row r="282" spans="1:13" ht="19.5" customHeight="1">
      <c r="A282" s="370"/>
      <c r="B282" s="370">
        <v>85214</v>
      </c>
      <c r="C282" s="370"/>
      <c r="D282" s="439" t="s">
        <v>398</v>
      </c>
      <c r="E282" s="368">
        <f>(G282/F282)*100</f>
        <v>99.9877992661757</v>
      </c>
      <c r="F282" s="440">
        <f>F283+F284</f>
        <v>903224.36</v>
      </c>
      <c r="G282" s="440">
        <f>SUM(G283,G284)</f>
        <v>903114.16</v>
      </c>
      <c r="H282" s="440">
        <f>H283+H284</f>
        <v>0</v>
      </c>
      <c r="I282" s="440">
        <f>I283+I284</f>
        <v>0</v>
      </c>
      <c r="J282" s="420">
        <f>J283+J284</f>
        <v>0</v>
      </c>
      <c r="K282" s="420">
        <f>K283+K284</f>
        <v>0</v>
      </c>
      <c r="L282" s="420">
        <f>L283+L284</f>
        <v>0</v>
      </c>
      <c r="M282" s="412">
        <f>M283+M284</f>
        <v>0</v>
      </c>
    </row>
    <row r="283" spans="1:13" ht="18" customHeight="1">
      <c r="A283" s="370"/>
      <c r="B283" s="380"/>
      <c r="C283" s="380">
        <v>3110</v>
      </c>
      <c r="D283" s="431" t="s">
        <v>399</v>
      </c>
      <c r="E283" s="374">
        <f>(G283/F283)*100</f>
        <v>99.98365894952403</v>
      </c>
      <c r="F283" s="427">
        <v>674375.25</v>
      </c>
      <c r="G283" s="375">
        <v>674265.05</v>
      </c>
      <c r="H283" s="376"/>
      <c r="I283" s="376"/>
      <c r="J283" s="376"/>
      <c r="K283" s="376"/>
      <c r="L283" s="376"/>
      <c r="M283" s="376"/>
    </row>
    <row r="284" spans="1:13" ht="18" customHeight="1">
      <c r="A284" s="370"/>
      <c r="B284" s="380"/>
      <c r="C284" s="380">
        <v>4330</v>
      </c>
      <c r="D284" s="431" t="s">
        <v>400</v>
      </c>
      <c r="E284" s="374">
        <f>(G284/F284)*100</f>
        <v>100</v>
      </c>
      <c r="F284" s="427">
        <v>228849.11</v>
      </c>
      <c r="G284" s="375">
        <v>228849.11</v>
      </c>
      <c r="H284" s="376"/>
      <c r="I284" s="376"/>
      <c r="J284" s="376"/>
      <c r="K284" s="376"/>
      <c r="L284" s="376"/>
      <c r="M284" s="376"/>
    </row>
    <row r="285" spans="1:13" ht="18" customHeight="1">
      <c r="A285" s="370"/>
      <c r="B285" s="370">
        <v>85215</v>
      </c>
      <c r="C285" s="370"/>
      <c r="D285" s="439" t="s">
        <v>401</v>
      </c>
      <c r="E285" s="368">
        <f>(G285/F285)*100</f>
        <v>100</v>
      </c>
      <c r="F285" s="440">
        <f>SUM(F286:F290)</f>
        <v>538427</v>
      </c>
      <c r="G285" s="440">
        <f>SUM(G286:G290)</f>
        <v>538427</v>
      </c>
      <c r="H285" s="440">
        <f>SUM(H286:H290)</f>
        <v>0</v>
      </c>
      <c r="I285" s="440">
        <f>SUM(I286:I290)</f>
        <v>0</v>
      </c>
      <c r="J285" s="440">
        <f>SUM(J286:J290)</f>
        <v>0</v>
      </c>
      <c r="K285" s="440">
        <f>SUM(K286:K290)</f>
        <v>0</v>
      </c>
      <c r="L285" s="440">
        <f>SUM(L286:L290)</f>
        <v>0</v>
      </c>
      <c r="M285" s="369">
        <f>SUM(M286:M290)</f>
        <v>0</v>
      </c>
    </row>
    <row r="286" spans="1:13" ht="18" customHeight="1">
      <c r="A286" s="370"/>
      <c r="B286" s="380"/>
      <c r="C286" s="380">
        <v>3110</v>
      </c>
      <c r="D286" s="431" t="s">
        <v>402</v>
      </c>
      <c r="E286" s="374">
        <f>(G286/F286)*100</f>
        <v>99.99991607421278</v>
      </c>
      <c r="F286" s="427">
        <v>536188</v>
      </c>
      <c r="G286" s="375">
        <v>536187.55</v>
      </c>
      <c r="H286" s="376"/>
      <c r="I286" s="376"/>
      <c r="J286" s="376"/>
      <c r="K286" s="376"/>
      <c r="L286" s="376"/>
      <c r="M286" s="376"/>
    </row>
    <row r="287" spans="1:13" ht="18" customHeight="1">
      <c r="A287" s="370"/>
      <c r="B287" s="380"/>
      <c r="C287" s="380">
        <v>4300</v>
      </c>
      <c r="D287" s="431" t="s">
        <v>278</v>
      </c>
      <c r="E287" s="374">
        <f>(G287/F287)*100</f>
        <v>100.04072398190044</v>
      </c>
      <c r="F287" s="427">
        <v>1105</v>
      </c>
      <c r="G287" s="375">
        <v>1105.45</v>
      </c>
      <c r="H287" s="376"/>
      <c r="I287" s="376"/>
      <c r="J287" s="376"/>
      <c r="K287" s="376"/>
      <c r="L287" s="376"/>
      <c r="M287" s="376"/>
    </row>
    <row r="288" spans="1:13" ht="18" customHeight="1">
      <c r="A288" s="370"/>
      <c r="B288" s="380"/>
      <c r="C288" s="380">
        <v>4410</v>
      </c>
      <c r="D288" s="431" t="s">
        <v>311</v>
      </c>
      <c r="E288" s="374">
        <f>(G288/F288)*100</f>
        <v>100</v>
      </c>
      <c r="F288" s="427">
        <v>56</v>
      </c>
      <c r="G288" s="375">
        <v>56</v>
      </c>
      <c r="H288" s="376"/>
      <c r="I288" s="376"/>
      <c r="J288" s="376"/>
      <c r="K288" s="376"/>
      <c r="L288" s="376"/>
      <c r="M288" s="376"/>
    </row>
    <row r="289" spans="1:13" ht="19.5" customHeight="1">
      <c r="A289" s="370"/>
      <c r="B289" s="380"/>
      <c r="C289" s="380">
        <v>4700</v>
      </c>
      <c r="D289" s="437" t="s">
        <v>392</v>
      </c>
      <c r="E289" s="374">
        <f>(G289/F289)*100</f>
        <v>100</v>
      </c>
      <c r="F289" s="427">
        <v>590</v>
      </c>
      <c r="G289" s="375">
        <v>590</v>
      </c>
      <c r="H289" s="376"/>
      <c r="I289" s="376"/>
      <c r="J289" s="376"/>
      <c r="K289" s="376"/>
      <c r="L289" s="376"/>
      <c r="M289" s="376"/>
    </row>
    <row r="290" spans="1:13" ht="19.5" customHeight="1">
      <c r="A290" s="370"/>
      <c r="B290" s="380"/>
      <c r="C290" s="380">
        <v>4750</v>
      </c>
      <c r="D290" s="431" t="s">
        <v>318</v>
      </c>
      <c r="E290" s="374">
        <f>(G290/F290)*100</f>
        <v>100</v>
      </c>
      <c r="F290" s="427">
        <v>488</v>
      </c>
      <c r="G290" s="375">
        <v>488</v>
      </c>
      <c r="H290" s="376"/>
      <c r="I290" s="376"/>
      <c r="J290" s="376"/>
      <c r="K290" s="376"/>
      <c r="L290" s="376"/>
      <c r="M290" s="376"/>
    </row>
    <row r="291" spans="1:13" ht="18" customHeight="1">
      <c r="A291" s="370"/>
      <c r="B291" s="370">
        <v>85219</v>
      </c>
      <c r="C291" s="370"/>
      <c r="D291" s="400" t="s">
        <v>403</v>
      </c>
      <c r="E291" s="368">
        <f>(G291/F291)*100</f>
        <v>99.99999999999999</v>
      </c>
      <c r="F291" s="369">
        <f>SUM(F292:F312)</f>
        <v>954494</v>
      </c>
      <c r="G291" s="369">
        <f>SUM(G292:G312)</f>
        <v>954493.9999999999</v>
      </c>
      <c r="H291" s="369">
        <f>SUM(H293:H312)</f>
        <v>667566.2799999999</v>
      </c>
      <c r="I291" s="369">
        <f>SUM(I293:I312)</f>
        <v>117267.92</v>
      </c>
      <c r="J291" s="369">
        <f>SUM(J293:J312)</f>
        <v>0</v>
      </c>
      <c r="K291" s="369">
        <f>SUM(K293:K312)</f>
        <v>0</v>
      </c>
      <c r="L291" s="369">
        <f>SUM(L293:L312)</f>
        <v>0</v>
      </c>
      <c r="M291" s="369">
        <f>SUM(M293:M312)</f>
        <v>0</v>
      </c>
    </row>
    <row r="292" spans="1:13" ht="18" customHeight="1">
      <c r="A292" s="370"/>
      <c r="B292" s="370"/>
      <c r="C292" s="380">
        <v>3020</v>
      </c>
      <c r="D292" s="399" t="s">
        <v>394</v>
      </c>
      <c r="E292" s="374">
        <f>(G292/F292)*100</f>
        <v>100</v>
      </c>
      <c r="F292" s="375">
        <v>770</v>
      </c>
      <c r="G292" s="375">
        <v>770</v>
      </c>
      <c r="H292" s="375"/>
      <c r="I292" s="375"/>
      <c r="J292" s="375"/>
      <c r="K292" s="375"/>
      <c r="L292" s="369"/>
      <c r="M292" s="369"/>
    </row>
    <row r="293" spans="1:13" ht="18" customHeight="1">
      <c r="A293" s="380"/>
      <c r="B293" s="380"/>
      <c r="C293" s="380">
        <v>4010</v>
      </c>
      <c r="D293" s="70" t="s">
        <v>350</v>
      </c>
      <c r="E293" s="374">
        <f>(G293/F293)*100</f>
        <v>100.00003297609233</v>
      </c>
      <c r="F293" s="375">
        <v>606500</v>
      </c>
      <c r="G293" s="402">
        <f>H293</f>
        <v>606500.2</v>
      </c>
      <c r="H293" s="375">
        <v>606500.2</v>
      </c>
      <c r="I293" s="376"/>
      <c r="J293" s="376"/>
      <c r="K293" s="376"/>
      <c r="L293" s="376"/>
      <c r="M293" s="376"/>
    </row>
    <row r="294" spans="1:13" ht="18" customHeight="1">
      <c r="A294" s="380"/>
      <c r="B294" s="380"/>
      <c r="C294" s="380">
        <v>4040</v>
      </c>
      <c r="D294" s="70" t="s">
        <v>298</v>
      </c>
      <c r="E294" s="374">
        <f>(G294/F294)*100</f>
        <v>99.99933055638203</v>
      </c>
      <c r="F294" s="375">
        <v>40332</v>
      </c>
      <c r="G294" s="402">
        <f>H294</f>
        <v>40331.73</v>
      </c>
      <c r="H294" s="375">
        <v>40331.73</v>
      </c>
      <c r="I294" s="376"/>
      <c r="J294" s="376"/>
      <c r="K294" s="376"/>
      <c r="L294" s="376"/>
      <c r="M294" s="376"/>
    </row>
    <row r="295" spans="1:13" ht="18" customHeight="1">
      <c r="A295" s="380"/>
      <c r="B295" s="380"/>
      <c r="C295" s="380">
        <v>4110</v>
      </c>
      <c r="D295" s="70" t="s">
        <v>299</v>
      </c>
      <c r="E295" s="374">
        <f>(G295/F295)*100</f>
        <v>99.99952492651207</v>
      </c>
      <c r="F295" s="375">
        <v>101037</v>
      </c>
      <c r="G295" s="402">
        <f>I295</f>
        <v>101036.52</v>
      </c>
      <c r="H295" s="376"/>
      <c r="I295" s="375">
        <v>101036.52</v>
      </c>
      <c r="J295" s="376"/>
      <c r="K295" s="376"/>
      <c r="L295" s="376"/>
      <c r="M295" s="376"/>
    </row>
    <row r="296" spans="1:13" ht="18" customHeight="1">
      <c r="A296" s="380"/>
      <c r="B296" s="380"/>
      <c r="C296" s="380">
        <v>4120</v>
      </c>
      <c r="D296" s="70" t="s">
        <v>300</v>
      </c>
      <c r="E296" s="374">
        <f>(G296/F296)*100</f>
        <v>100.00246441993717</v>
      </c>
      <c r="F296" s="375">
        <v>16231</v>
      </c>
      <c r="G296" s="402">
        <f>I296</f>
        <v>16231.4</v>
      </c>
      <c r="H296" s="376"/>
      <c r="I296" s="375">
        <v>16231.4</v>
      </c>
      <c r="J296" s="376"/>
      <c r="K296" s="376"/>
      <c r="L296" s="376"/>
      <c r="M296" s="376"/>
    </row>
    <row r="297" spans="1:13" ht="18" customHeight="1">
      <c r="A297" s="380"/>
      <c r="B297" s="380"/>
      <c r="C297" s="380">
        <v>4170</v>
      </c>
      <c r="D297" s="70" t="s">
        <v>404</v>
      </c>
      <c r="E297" s="374">
        <f>(G297/F297)*100</f>
        <v>100.0016880486158</v>
      </c>
      <c r="F297" s="375">
        <v>20734</v>
      </c>
      <c r="G297" s="376">
        <f>H297</f>
        <v>20734.35</v>
      </c>
      <c r="H297" s="375">
        <v>20734.35</v>
      </c>
      <c r="I297" s="376"/>
      <c r="J297" s="376"/>
      <c r="K297" s="376"/>
      <c r="L297" s="376"/>
      <c r="M297" s="376"/>
    </row>
    <row r="298" spans="1:13" ht="18" customHeight="1">
      <c r="A298" s="380"/>
      <c r="B298" s="380"/>
      <c r="C298" s="380">
        <v>4210</v>
      </c>
      <c r="D298" s="70" t="s">
        <v>327</v>
      </c>
      <c r="E298" s="374">
        <f>(G298/F298)*100</f>
        <v>99.99924037499535</v>
      </c>
      <c r="F298" s="375">
        <v>53974</v>
      </c>
      <c r="G298" s="375">
        <v>53973.59</v>
      </c>
      <c r="H298" s="376"/>
      <c r="I298" s="376"/>
      <c r="J298" s="376"/>
      <c r="K298" s="376"/>
      <c r="L298" s="376"/>
      <c r="M298" s="376"/>
    </row>
    <row r="299" spans="1:13" ht="18" customHeight="1">
      <c r="A299" s="380"/>
      <c r="B299" s="380"/>
      <c r="C299" s="380">
        <v>4260</v>
      </c>
      <c r="D299" s="70" t="s">
        <v>352</v>
      </c>
      <c r="E299" s="374">
        <f>(G299/F299)*100</f>
        <v>99.99807177289769</v>
      </c>
      <c r="F299" s="375">
        <v>18670</v>
      </c>
      <c r="G299" s="375">
        <v>18669.64</v>
      </c>
      <c r="H299" s="376"/>
      <c r="I299" s="376"/>
      <c r="J299" s="376"/>
      <c r="K299" s="376"/>
      <c r="L299" s="376"/>
      <c r="M299" s="376"/>
    </row>
    <row r="300" spans="1:13" ht="18" customHeight="1">
      <c r="A300" s="380"/>
      <c r="B300" s="380"/>
      <c r="C300" s="380">
        <v>4280</v>
      </c>
      <c r="D300" s="70" t="s">
        <v>330</v>
      </c>
      <c r="E300" s="374">
        <f>(G300/F300)*100</f>
        <v>100</v>
      </c>
      <c r="F300" s="375">
        <v>524</v>
      </c>
      <c r="G300" s="375">
        <v>524</v>
      </c>
      <c r="H300" s="376"/>
      <c r="I300" s="376"/>
      <c r="J300" s="376"/>
      <c r="K300" s="376"/>
      <c r="L300" s="376"/>
      <c r="M300" s="376"/>
    </row>
    <row r="301" spans="1:13" ht="18" customHeight="1">
      <c r="A301" s="380"/>
      <c r="B301" s="380"/>
      <c r="C301" s="380">
        <v>4300</v>
      </c>
      <c r="D301" s="70" t="s">
        <v>278</v>
      </c>
      <c r="E301" s="374">
        <f>(G301/F301)*100</f>
        <v>100.00071711069583</v>
      </c>
      <c r="F301" s="375">
        <v>46018</v>
      </c>
      <c r="G301" s="375">
        <v>46018.33</v>
      </c>
      <c r="H301" s="376"/>
      <c r="I301" s="376"/>
      <c r="J301" s="376"/>
      <c r="K301" s="376"/>
      <c r="L301" s="376"/>
      <c r="M301" s="376"/>
    </row>
    <row r="302" spans="1:13" ht="18" customHeight="1">
      <c r="A302" s="380"/>
      <c r="B302" s="380"/>
      <c r="C302" s="380">
        <v>4350</v>
      </c>
      <c r="D302" s="70" t="s">
        <v>306</v>
      </c>
      <c r="E302" s="374">
        <f>(G302/F302)*100</f>
        <v>100.01868239921339</v>
      </c>
      <c r="F302" s="375">
        <v>2034</v>
      </c>
      <c r="G302" s="375">
        <v>2034.38</v>
      </c>
      <c r="H302" s="376"/>
      <c r="I302" s="376"/>
      <c r="J302" s="376"/>
      <c r="K302" s="376"/>
      <c r="L302" s="376"/>
      <c r="M302" s="376"/>
    </row>
    <row r="303" spans="1:13" ht="19.5" customHeight="1">
      <c r="A303" s="380"/>
      <c r="B303" s="380"/>
      <c r="C303" s="380">
        <v>4360</v>
      </c>
      <c r="D303" s="70" t="s">
        <v>405</v>
      </c>
      <c r="E303" s="374">
        <f>(G303/F303)*100</f>
        <v>100.00109970674487</v>
      </c>
      <c r="F303" s="375">
        <v>2728</v>
      </c>
      <c r="G303" s="375">
        <v>2728.03</v>
      </c>
      <c r="H303" s="376"/>
      <c r="I303" s="376"/>
      <c r="J303" s="376"/>
      <c r="K303" s="376"/>
      <c r="L303" s="376"/>
      <c r="M303" s="376"/>
    </row>
    <row r="304" spans="1:13" ht="19.5" customHeight="1">
      <c r="A304" s="380"/>
      <c r="B304" s="380"/>
      <c r="C304" s="380">
        <v>4370</v>
      </c>
      <c r="D304" s="70" t="s">
        <v>308</v>
      </c>
      <c r="E304" s="374">
        <f>(G304/F304)*100</f>
        <v>100.01492537313432</v>
      </c>
      <c r="F304" s="375">
        <v>1608</v>
      </c>
      <c r="G304" s="375">
        <v>1608.24</v>
      </c>
      <c r="H304" s="376"/>
      <c r="I304" s="376"/>
      <c r="J304" s="376"/>
      <c r="K304" s="376"/>
      <c r="L304" s="376"/>
      <c r="M304" s="376"/>
    </row>
    <row r="305" spans="1:13" ht="18" customHeight="1">
      <c r="A305" s="380"/>
      <c r="B305" s="380"/>
      <c r="C305" s="380">
        <v>4410</v>
      </c>
      <c r="D305" s="70" t="s">
        <v>406</v>
      </c>
      <c r="E305" s="374">
        <f>(G305/F305)*100</f>
        <v>99.99009696719622</v>
      </c>
      <c r="F305" s="375">
        <v>4847</v>
      </c>
      <c r="G305" s="375">
        <v>4846.52</v>
      </c>
      <c r="H305" s="376"/>
      <c r="I305" s="376"/>
      <c r="J305" s="376"/>
      <c r="K305" s="376"/>
      <c r="L305" s="376"/>
      <c r="M305" s="376"/>
    </row>
    <row r="306" spans="1:13" ht="18" customHeight="1">
      <c r="A306" s="380"/>
      <c r="B306" s="380"/>
      <c r="C306" s="380">
        <v>4420</v>
      </c>
      <c r="D306" s="70" t="s">
        <v>407</v>
      </c>
      <c r="E306" s="374">
        <f>(G306/F306)*100</f>
        <v>99.99105545617174</v>
      </c>
      <c r="F306" s="375">
        <v>1118</v>
      </c>
      <c r="G306" s="375">
        <v>1117.9</v>
      </c>
      <c r="H306" s="376"/>
      <c r="I306" s="376"/>
      <c r="J306" s="376"/>
      <c r="K306" s="376"/>
      <c r="L306" s="376"/>
      <c r="M306" s="376"/>
    </row>
    <row r="307" spans="1:13" ht="18" customHeight="1">
      <c r="A307" s="380"/>
      <c r="B307" s="380"/>
      <c r="C307" s="380">
        <v>4430</v>
      </c>
      <c r="D307" s="70" t="s">
        <v>313</v>
      </c>
      <c r="E307" s="374">
        <f>(G307/F307)*100</f>
        <v>100.00078003120126</v>
      </c>
      <c r="F307" s="375">
        <v>3846</v>
      </c>
      <c r="G307" s="375">
        <v>3846.03</v>
      </c>
      <c r="H307" s="376"/>
      <c r="I307" s="376"/>
      <c r="J307" s="376"/>
      <c r="K307" s="376"/>
      <c r="L307" s="376"/>
      <c r="M307" s="376"/>
    </row>
    <row r="308" spans="1:13" ht="15.75" customHeight="1">
      <c r="A308" s="380"/>
      <c r="B308" s="380"/>
      <c r="C308" s="380">
        <v>4440</v>
      </c>
      <c r="D308" s="70" t="s">
        <v>314</v>
      </c>
      <c r="E308" s="374">
        <f>(G308/F308)*100</f>
        <v>99.9992000376453</v>
      </c>
      <c r="F308" s="375">
        <v>21251</v>
      </c>
      <c r="G308" s="375">
        <v>21250.83</v>
      </c>
      <c r="H308" s="376"/>
      <c r="I308" s="376"/>
      <c r="J308" s="376"/>
      <c r="K308" s="376"/>
      <c r="L308" s="376"/>
      <c r="M308" s="376"/>
    </row>
    <row r="309" spans="1:13" ht="15.75" customHeight="1">
      <c r="A309" s="380"/>
      <c r="B309" s="380"/>
      <c r="C309" s="380">
        <v>4580</v>
      </c>
      <c r="D309" s="70" t="s">
        <v>48</v>
      </c>
      <c r="E309" s="374">
        <f>(G309/F309)*100</f>
        <v>99.94827586206897</v>
      </c>
      <c r="F309" s="375">
        <v>290</v>
      </c>
      <c r="G309" s="375">
        <v>289.85</v>
      </c>
      <c r="H309" s="376"/>
      <c r="I309" s="376"/>
      <c r="J309" s="376"/>
      <c r="K309" s="376"/>
      <c r="L309" s="376"/>
      <c r="M309" s="376"/>
    </row>
    <row r="310" spans="1:13" ht="19.5" customHeight="1">
      <c r="A310" s="380"/>
      <c r="B310" s="380"/>
      <c r="C310" s="380">
        <v>4700</v>
      </c>
      <c r="D310" s="70" t="s">
        <v>392</v>
      </c>
      <c r="E310" s="374">
        <f>(G310/F310)*100</f>
        <v>100</v>
      </c>
      <c r="F310" s="375">
        <v>410</v>
      </c>
      <c r="G310" s="375">
        <v>410</v>
      </c>
      <c r="H310" s="376"/>
      <c r="I310" s="376"/>
      <c r="J310" s="376"/>
      <c r="K310" s="376"/>
      <c r="L310" s="376"/>
      <c r="M310" s="376"/>
    </row>
    <row r="311" spans="1:13" ht="19.5" customHeight="1">
      <c r="A311" s="380"/>
      <c r="B311" s="380"/>
      <c r="C311" s="380">
        <v>4740</v>
      </c>
      <c r="D311" s="70" t="s">
        <v>408</v>
      </c>
      <c r="E311" s="374">
        <f>(G311/F311)*100</f>
        <v>99.99800664451828</v>
      </c>
      <c r="F311" s="375">
        <v>1505</v>
      </c>
      <c r="G311" s="375">
        <v>1504.97</v>
      </c>
      <c r="H311" s="376"/>
      <c r="I311" s="376"/>
      <c r="J311" s="376"/>
      <c r="K311" s="376"/>
      <c r="L311" s="376"/>
      <c r="M311" s="376"/>
    </row>
    <row r="312" spans="1:13" ht="15.75" customHeight="1">
      <c r="A312" s="380"/>
      <c r="B312" s="380"/>
      <c r="C312" s="380">
        <v>4750</v>
      </c>
      <c r="D312" s="70" t="s">
        <v>409</v>
      </c>
      <c r="E312" s="374">
        <f>(G312/F312)*100</f>
        <v>100.00486738849708</v>
      </c>
      <c r="F312" s="375">
        <v>10067</v>
      </c>
      <c r="G312" s="375">
        <v>10067.49</v>
      </c>
      <c r="H312" s="376"/>
      <c r="I312" s="376"/>
      <c r="J312" s="376"/>
      <c r="K312" s="376"/>
      <c r="L312" s="376"/>
      <c r="M312" s="376"/>
    </row>
    <row r="313" spans="1:13" ht="17.25" customHeight="1">
      <c r="A313" s="370"/>
      <c r="B313" s="370">
        <v>85228</v>
      </c>
      <c r="C313" s="370"/>
      <c r="D313" s="409" t="s">
        <v>172</v>
      </c>
      <c r="E313" s="368">
        <f>(G313/F313)*100</f>
        <v>100</v>
      </c>
      <c r="F313" s="369">
        <f>SUM(F314:F326)</f>
        <v>248850</v>
      </c>
      <c r="G313" s="369">
        <f>SUM(G314:G326)</f>
        <v>248850</v>
      </c>
      <c r="H313" s="369">
        <f>SUM(H314:H325)</f>
        <v>197067.8</v>
      </c>
      <c r="I313" s="369">
        <f>SUM(I314:I325)</f>
        <v>32159.21</v>
      </c>
      <c r="J313" s="369">
        <f>SUM(J314:J325)</f>
        <v>0</v>
      </c>
      <c r="K313" s="369">
        <f>SUM(K314:K325)</f>
        <v>0</v>
      </c>
      <c r="L313" s="369">
        <f>SUM(L314:L325)</f>
        <v>0</v>
      </c>
      <c r="M313" s="369">
        <f>SUM(M314:M325)</f>
        <v>0</v>
      </c>
    </row>
    <row r="314" spans="1:13" ht="15.75" customHeight="1">
      <c r="A314" s="380"/>
      <c r="B314" s="380"/>
      <c r="C314" s="380">
        <v>3020</v>
      </c>
      <c r="D314" s="410" t="s">
        <v>394</v>
      </c>
      <c r="E314" s="374">
        <f>(G314/F314)*100</f>
        <v>100.01776649746192</v>
      </c>
      <c r="F314" s="375">
        <v>1182</v>
      </c>
      <c r="G314" s="375">
        <v>1182.21</v>
      </c>
      <c r="H314" s="375"/>
      <c r="I314" s="375"/>
      <c r="J314" s="375"/>
      <c r="K314" s="369"/>
      <c r="L314" s="369"/>
      <c r="M314" s="369"/>
    </row>
    <row r="315" spans="1:13" ht="18" customHeight="1">
      <c r="A315" s="380"/>
      <c r="B315" s="380"/>
      <c r="C315" s="380">
        <v>4010</v>
      </c>
      <c r="D315" s="410" t="s">
        <v>297</v>
      </c>
      <c r="E315" s="374">
        <f>(G315/F315)*100</f>
        <v>100.00024681735515</v>
      </c>
      <c r="F315" s="375">
        <v>153960</v>
      </c>
      <c r="G315" s="402">
        <f>H315</f>
        <v>153960.38</v>
      </c>
      <c r="H315" s="375">
        <v>153960.38</v>
      </c>
      <c r="I315" s="376"/>
      <c r="J315" s="376"/>
      <c r="K315" s="376"/>
      <c r="L315" s="376"/>
      <c r="M315" s="376"/>
    </row>
    <row r="316" spans="1:13" ht="18" customHeight="1">
      <c r="A316" s="380"/>
      <c r="B316" s="380"/>
      <c r="C316" s="380">
        <v>4040</v>
      </c>
      <c r="D316" s="410" t="s">
        <v>298</v>
      </c>
      <c r="E316" s="374">
        <f>(G316/F316)*100</f>
        <v>99.99651904853994</v>
      </c>
      <c r="F316" s="375">
        <v>10342</v>
      </c>
      <c r="G316" s="402">
        <f>H316</f>
        <v>10341.64</v>
      </c>
      <c r="H316" s="375">
        <v>10341.64</v>
      </c>
      <c r="I316" s="376"/>
      <c r="J316" s="376"/>
      <c r="K316" s="376"/>
      <c r="L316" s="376"/>
      <c r="M316" s="376"/>
    </row>
    <row r="317" spans="1:13" ht="18" customHeight="1">
      <c r="A317" s="380"/>
      <c r="B317" s="380"/>
      <c r="C317" s="380">
        <v>4110</v>
      </c>
      <c r="D317" s="410" t="s">
        <v>299</v>
      </c>
      <c r="E317" s="374">
        <f>(G317/F317)*100</f>
        <v>100.00073112776458</v>
      </c>
      <c r="F317" s="375">
        <v>27355</v>
      </c>
      <c r="G317" s="402">
        <f>I317</f>
        <v>27355.2</v>
      </c>
      <c r="H317" s="376"/>
      <c r="I317" s="375">
        <v>27355.2</v>
      </c>
      <c r="J317" s="376"/>
      <c r="K317" s="376"/>
      <c r="L317" s="376"/>
      <c r="M317" s="376"/>
    </row>
    <row r="318" spans="1:13" ht="18" customHeight="1">
      <c r="A318" s="380"/>
      <c r="B318" s="380"/>
      <c r="C318" s="380">
        <v>4120</v>
      </c>
      <c r="D318" s="410" t="s">
        <v>300</v>
      </c>
      <c r="E318" s="374">
        <f>(G318/F318)*100</f>
        <v>100.00020815986679</v>
      </c>
      <c r="F318" s="375">
        <v>4804</v>
      </c>
      <c r="G318" s="402">
        <f>I318</f>
        <v>4804.01</v>
      </c>
      <c r="H318" s="376"/>
      <c r="I318" s="375">
        <v>4804.01</v>
      </c>
      <c r="J318" s="376"/>
      <c r="K318" s="376"/>
      <c r="L318" s="376"/>
      <c r="M318" s="376"/>
    </row>
    <row r="319" spans="1:13" ht="18" customHeight="1">
      <c r="A319" s="380"/>
      <c r="B319" s="380"/>
      <c r="C319" s="380">
        <v>4170</v>
      </c>
      <c r="D319" s="410" t="s">
        <v>302</v>
      </c>
      <c r="E319" s="374">
        <f>(G319/F319)*100</f>
        <v>99.99932857230056</v>
      </c>
      <c r="F319" s="375">
        <v>32766</v>
      </c>
      <c r="G319" s="376">
        <f>H319</f>
        <v>32765.78</v>
      </c>
      <c r="H319" s="375">
        <v>32765.78</v>
      </c>
      <c r="I319" s="376"/>
      <c r="J319" s="376"/>
      <c r="K319" s="376"/>
      <c r="L319" s="376"/>
      <c r="M319" s="376"/>
    </row>
    <row r="320" spans="1:13" ht="18" customHeight="1">
      <c r="A320" s="380"/>
      <c r="B320" s="380"/>
      <c r="C320" s="380">
        <v>4210</v>
      </c>
      <c r="D320" s="410" t="s">
        <v>284</v>
      </c>
      <c r="E320" s="374">
        <f>(G320/F320)*100</f>
        <v>100.00235592606018</v>
      </c>
      <c r="F320" s="375">
        <v>5518</v>
      </c>
      <c r="G320" s="375">
        <v>5518.13</v>
      </c>
      <c r="H320" s="376"/>
      <c r="I320" s="376"/>
      <c r="J320" s="376"/>
      <c r="K320" s="376"/>
      <c r="L320" s="376"/>
      <c r="M320" s="376"/>
    </row>
    <row r="321" spans="1:13" ht="18" customHeight="1">
      <c r="A321" s="380"/>
      <c r="B321" s="380"/>
      <c r="C321" s="380">
        <v>4280</v>
      </c>
      <c r="D321" s="410" t="s">
        <v>353</v>
      </c>
      <c r="E321" s="374">
        <f>(G321/F321)*100</f>
        <v>100</v>
      </c>
      <c r="F321" s="375">
        <v>352</v>
      </c>
      <c r="G321" s="375">
        <v>352</v>
      </c>
      <c r="H321" s="376"/>
      <c r="I321" s="376"/>
      <c r="J321" s="376"/>
      <c r="K321" s="376"/>
      <c r="L321" s="376"/>
      <c r="M321" s="376"/>
    </row>
    <row r="322" spans="1:13" ht="18" customHeight="1">
      <c r="A322" s="380"/>
      <c r="B322" s="380"/>
      <c r="C322" s="380">
        <v>4300</v>
      </c>
      <c r="D322" s="410" t="s">
        <v>288</v>
      </c>
      <c r="E322" s="374">
        <f>(G322/F322)*100</f>
        <v>99.97010309278352</v>
      </c>
      <c r="F322" s="375">
        <v>970</v>
      </c>
      <c r="G322" s="375">
        <v>969.71</v>
      </c>
      <c r="H322" s="376"/>
      <c r="I322" s="376"/>
      <c r="J322" s="376"/>
      <c r="K322" s="376"/>
      <c r="L322" s="376"/>
      <c r="M322" s="376"/>
    </row>
    <row r="323" spans="1:13" ht="19.5" customHeight="1">
      <c r="A323" s="380"/>
      <c r="B323" s="380"/>
      <c r="C323" s="380">
        <v>4360</v>
      </c>
      <c r="D323" s="399" t="s">
        <v>373</v>
      </c>
      <c r="E323" s="374">
        <f>(G323/F323)*100</f>
        <v>99.98606115107914</v>
      </c>
      <c r="F323" s="375">
        <v>2224</v>
      </c>
      <c r="G323" s="375">
        <v>2223.69</v>
      </c>
      <c r="H323" s="376"/>
      <c r="I323" s="376"/>
      <c r="J323" s="376"/>
      <c r="K323" s="376"/>
      <c r="L323" s="376"/>
      <c r="M323" s="376"/>
    </row>
    <row r="324" spans="1:13" ht="18" customHeight="1">
      <c r="A324" s="380"/>
      <c r="B324" s="380"/>
      <c r="C324" s="380">
        <v>4410</v>
      </c>
      <c r="D324" s="410" t="s">
        <v>311</v>
      </c>
      <c r="E324" s="374">
        <f>(G324/F324)*100</f>
        <v>100.03191489361703</v>
      </c>
      <c r="F324" s="375">
        <v>376</v>
      </c>
      <c r="G324" s="375">
        <v>376.12</v>
      </c>
      <c r="H324" s="376"/>
      <c r="I324" s="376"/>
      <c r="J324" s="376"/>
      <c r="K324" s="376"/>
      <c r="L324" s="376"/>
      <c r="M324" s="376"/>
    </row>
    <row r="325" spans="1:13" ht="15.75" customHeight="1">
      <c r="A325" s="380"/>
      <c r="B325" s="380"/>
      <c r="C325" s="380">
        <v>4440</v>
      </c>
      <c r="D325" s="70" t="s">
        <v>314</v>
      </c>
      <c r="E325" s="374">
        <f>(G325/F325)*100</f>
        <v>100.00373725934315</v>
      </c>
      <c r="F325" s="375">
        <v>8830</v>
      </c>
      <c r="G325" s="375">
        <v>8830.33</v>
      </c>
      <c r="H325" s="376"/>
      <c r="I325" s="376"/>
      <c r="J325" s="376"/>
      <c r="K325" s="376"/>
      <c r="L325" s="376"/>
      <c r="M325" s="376"/>
    </row>
    <row r="326" spans="1:13" ht="15.75" customHeight="1">
      <c r="A326" s="380"/>
      <c r="B326" s="380"/>
      <c r="C326" s="380">
        <v>4750</v>
      </c>
      <c r="D326" s="70" t="s">
        <v>409</v>
      </c>
      <c r="E326" s="374">
        <f>(G326/F326)*100</f>
        <v>99.88304093567251</v>
      </c>
      <c r="F326" s="375">
        <v>171</v>
      </c>
      <c r="G326" s="375">
        <v>170.8</v>
      </c>
      <c r="H326" s="376"/>
      <c r="I326" s="376"/>
      <c r="J326" s="376"/>
      <c r="K326" s="376"/>
      <c r="L326" s="376"/>
      <c r="M326" s="376"/>
    </row>
    <row r="327" spans="1:13" ht="18" customHeight="1">
      <c r="A327" s="370"/>
      <c r="B327" s="370">
        <v>85295</v>
      </c>
      <c r="C327" s="370"/>
      <c r="D327" s="409" t="s">
        <v>42</v>
      </c>
      <c r="E327" s="368">
        <f>(G327/F327)*100</f>
        <v>94.04247823174815</v>
      </c>
      <c r="F327" s="369">
        <f>SUM(F328:F331)</f>
        <v>597200</v>
      </c>
      <c r="G327" s="369">
        <f>SUM(G328:G331)</f>
        <v>561621.6799999999</v>
      </c>
      <c r="H327" s="369">
        <f>SUM(H328:H331)</f>
        <v>0</v>
      </c>
      <c r="I327" s="369">
        <f>SUM(I328:I331)</f>
        <v>0</v>
      </c>
      <c r="J327" s="369">
        <f>SUM(J328:J331)</f>
        <v>12600</v>
      </c>
      <c r="K327" s="369">
        <f>SUM(K328:K331)</f>
        <v>0</v>
      </c>
      <c r="L327" s="369">
        <f>SUM(L328:L331)</f>
        <v>0</v>
      </c>
      <c r="M327" s="369">
        <f>SUM(M328:M331)</f>
        <v>0</v>
      </c>
    </row>
    <row r="328" spans="1:13" ht="34.5" customHeight="1">
      <c r="A328" s="380"/>
      <c r="B328" s="380"/>
      <c r="C328" s="380">
        <v>2820</v>
      </c>
      <c r="D328" s="410" t="s">
        <v>387</v>
      </c>
      <c r="E328" s="374">
        <f>(G328/F328)*100</f>
        <v>100</v>
      </c>
      <c r="F328" s="375">
        <v>12600</v>
      </c>
      <c r="G328" s="376">
        <f>J328</f>
        <v>12600</v>
      </c>
      <c r="H328" s="376"/>
      <c r="I328" s="441"/>
      <c r="J328" s="376">
        <f>'Zał 19'!F46</f>
        <v>12600</v>
      </c>
      <c r="K328" s="376"/>
      <c r="L328" s="376"/>
      <c r="M328" s="376"/>
    </row>
    <row r="329" spans="1:13" ht="18" customHeight="1">
      <c r="A329" s="380"/>
      <c r="B329" s="380"/>
      <c r="C329" s="380">
        <v>3110</v>
      </c>
      <c r="D329" s="410" t="s">
        <v>399</v>
      </c>
      <c r="E329" s="374">
        <f>(G329/F329)*100</f>
        <v>100</v>
      </c>
      <c r="F329" s="375">
        <v>530000</v>
      </c>
      <c r="G329" s="375">
        <v>530000</v>
      </c>
      <c r="H329" s="376"/>
      <c r="I329" s="376"/>
      <c r="J329" s="376"/>
      <c r="K329" s="376"/>
      <c r="L329" s="376"/>
      <c r="M329" s="376"/>
    </row>
    <row r="330" spans="1:13" ht="18" customHeight="1">
      <c r="A330" s="380"/>
      <c r="B330" s="380"/>
      <c r="C330" s="380">
        <v>4210</v>
      </c>
      <c r="D330" s="410" t="s">
        <v>284</v>
      </c>
      <c r="E330" s="374">
        <f>(G330/F330)*100</f>
        <v>22.38125</v>
      </c>
      <c r="F330" s="375">
        <v>45600</v>
      </c>
      <c r="G330" s="375">
        <v>10205.85</v>
      </c>
      <c r="H330" s="376"/>
      <c r="I330" s="376"/>
      <c r="J330" s="376"/>
      <c r="K330" s="376"/>
      <c r="L330" s="376"/>
      <c r="M330" s="376"/>
    </row>
    <row r="331" spans="1:13" ht="18" customHeight="1">
      <c r="A331" s="380"/>
      <c r="B331" s="380"/>
      <c r="C331" s="380">
        <v>4300</v>
      </c>
      <c r="D331" s="410" t="s">
        <v>278</v>
      </c>
      <c r="E331" s="374">
        <f>(G331/F331)*100</f>
        <v>97.95366666666666</v>
      </c>
      <c r="F331" s="375">
        <v>9000</v>
      </c>
      <c r="G331" s="375">
        <v>8815.83</v>
      </c>
      <c r="H331" s="376"/>
      <c r="I331" s="376"/>
      <c r="J331" s="376"/>
      <c r="K331" s="376"/>
      <c r="L331" s="376"/>
      <c r="M331" s="376"/>
    </row>
    <row r="332" spans="1:13" ht="18" customHeight="1">
      <c r="A332" s="379">
        <v>853</v>
      </c>
      <c r="B332" s="379"/>
      <c r="C332" s="379"/>
      <c r="D332" s="60" t="s">
        <v>22</v>
      </c>
      <c r="E332" s="364">
        <f>(G332/F332)*100</f>
        <v>99.99999999999997</v>
      </c>
      <c r="F332" s="365">
        <f>SUM(F333)</f>
        <v>133976</v>
      </c>
      <c r="G332" s="365">
        <f>SUM(G333)</f>
        <v>133975.99999999997</v>
      </c>
      <c r="H332" s="365">
        <f>SUM(H333)</f>
        <v>60080.09</v>
      </c>
      <c r="I332" s="365">
        <f>SUM(I333)</f>
        <v>10031.439999999999</v>
      </c>
      <c r="J332" s="365">
        <f>SUM(J333)</f>
        <v>7600</v>
      </c>
      <c r="K332" s="365">
        <f>SUM(K333)</f>
        <v>0</v>
      </c>
      <c r="L332" s="365">
        <f>SUM(L333)</f>
        <v>0</v>
      </c>
      <c r="M332" s="365">
        <f>SUM(M333)</f>
        <v>0</v>
      </c>
    </row>
    <row r="333" spans="1:13" ht="18" customHeight="1">
      <c r="A333" s="380"/>
      <c r="B333" s="370">
        <v>85395</v>
      </c>
      <c r="C333" s="370"/>
      <c r="D333" s="409" t="s">
        <v>42</v>
      </c>
      <c r="E333" s="368">
        <f>(G333/F333)*100</f>
        <v>99.99999999999997</v>
      </c>
      <c r="F333" s="369">
        <f>SUM(F334:F350)</f>
        <v>133976</v>
      </c>
      <c r="G333" s="369">
        <f>SUM(G334:G350)</f>
        <v>133975.99999999997</v>
      </c>
      <c r="H333" s="369">
        <f>SUM(H334:H350)</f>
        <v>60080.09</v>
      </c>
      <c r="I333" s="369">
        <f>SUM(I334:I350)</f>
        <v>10031.439999999999</v>
      </c>
      <c r="J333" s="369">
        <f>SUM(J334:J350)</f>
        <v>7600</v>
      </c>
      <c r="K333" s="369">
        <f>SUM(K334:K350)</f>
        <v>0</v>
      </c>
      <c r="L333" s="369">
        <f>SUM(L334:L350)</f>
        <v>0</v>
      </c>
      <c r="M333" s="369">
        <f>SUM(M334:M350)</f>
        <v>0</v>
      </c>
    </row>
    <row r="334" spans="1:13" ht="34.5" customHeight="1">
      <c r="A334" s="380"/>
      <c r="B334" s="380"/>
      <c r="C334" s="380">
        <v>2838</v>
      </c>
      <c r="D334" s="410" t="s">
        <v>391</v>
      </c>
      <c r="E334" s="374">
        <f>(G334/F334)*100</f>
        <v>100.00613069527657</v>
      </c>
      <c r="F334" s="375">
        <v>7177</v>
      </c>
      <c r="G334" s="376">
        <f>J334</f>
        <v>7177.44</v>
      </c>
      <c r="H334" s="376"/>
      <c r="I334" s="376"/>
      <c r="J334" s="376">
        <f>'Zał 19'!F50</f>
        <v>7177.44</v>
      </c>
      <c r="K334" s="376"/>
      <c r="L334" s="376"/>
      <c r="M334" s="376"/>
    </row>
    <row r="335" spans="1:13" ht="34.5" customHeight="1">
      <c r="A335" s="380"/>
      <c r="B335" s="380"/>
      <c r="C335" s="380">
        <v>2839</v>
      </c>
      <c r="D335" s="410" t="s">
        <v>391</v>
      </c>
      <c r="E335" s="374">
        <f>(G335/F335)*100</f>
        <v>99.89598108747046</v>
      </c>
      <c r="F335" s="375">
        <v>423</v>
      </c>
      <c r="G335" s="376">
        <f>J335</f>
        <v>422.56</v>
      </c>
      <c r="H335" s="376"/>
      <c r="I335" s="376"/>
      <c r="J335" s="376">
        <f>'Zał 19'!F52</f>
        <v>422.56</v>
      </c>
      <c r="K335" s="376"/>
      <c r="L335" s="376"/>
      <c r="M335" s="376"/>
    </row>
    <row r="336" spans="1:13" ht="19.5" customHeight="1">
      <c r="A336" s="380"/>
      <c r="B336" s="380"/>
      <c r="C336" s="380">
        <v>3119</v>
      </c>
      <c r="D336" s="410" t="s">
        <v>410</v>
      </c>
      <c r="E336" s="374">
        <f>(G336/F336)*100</f>
        <v>100</v>
      </c>
      <c r="F336" s="375">
        <v>13397.64</v>
      </c>
      <c r="G336" s="375">
        <v>13397.64</v>
      </c>
      <c r="H336" s="376"/>
      <c r="I336" s="376"/>
      <c r="J336" s="376"/>
      <c r="K336" s="376"/>
      <c r="L336" s="376"/>
      <c r="M336" s="376"/>
    </row>
    <row r="337" spans="1:13" ht="19.5" customHeight="1">
      <c r="A337" s="380"/>
      <c r="B337" s="380"/>
      <c r="C337" s="380">
        <v>4018</v>
      </c>
      <c r="D337" s="410" t="s">
        <v>350</v>
      </c>
      <c r="E337" s="374">
        <f>(G337/F337)*100</f>
        <v>99.99921133254466</v>
      </c>
      <c r="F337" s="375">
        <v>32967</v>
      </c>
      <c r="G337" s="376">
        <f>H337</f>
        <v>32966.74</v>
      </c>
      <c r="H337" s="376">
        <v>32966.74</v>
      </c>
      <c r="I337" s="376"/>
      <c r="J337" s="376"/>
      <c r="K337" s="376"/>
      <c r="L337" s="376"/>
      <c r="M337" s="376"/>
    </row>
    <row r="338" spans="1:13" ht="19.5" customHeight="1">
      <c r="A338" s="380"/>
      <c r="B338" s="380"/>
      <c r="C338" s="380">
        <v>4019</v>
      </c>
      <c r="D338" s="410" t="s">
        <v>350</v>
      </c>
      <c r="E338" s="374">
        <f>(G338/F338)*100</f>
        <v>99.97950819672131</v>
      </c>
      <c r="F338" s="375">
        <v>1952</v>
      </c>
      <c r="G338" s="376">
        <f>H338</f>
        <v>1951.6</v>
      </c>
      <c r="H338" s="376">
        <v>1951.6</v>
      </c>
      <c r="I338" s="376"/>
      <c r="J338" s="376"/>
      <c r="K338" s="376"/>
      <c r="L338" s="376"/>
      <c r="M338" s="376"/>
    </row>
    <row r="339" spans="1:13" ht="19.5" customHeight="1">
      <c r="A339" s="380"/>
      <c r="B339" s="380"/>
      <c r="C339" s="380">
        <v>4118</v>
      </c>
      <c r="D339" s="410" t="s">
        <v>325</v>
      </c>
      <c r="E339" s="374">
        <f>(G339/F339)*100</f>
        <v>99.99963441384352</v>
      </c>
      <c r="F339" s="375">
        <v>8206</v>
      </c>
      <c r="G339" s="376">
        <f>I339</f>
        <v>8205.97</v>
      </c>
      <c r="H339" s="376"/>
      <c r="I339" s="376">
        <v>8205.97</v>
      </c>
      <c r="J339" s="376"/>
      <c r="K339" s="376"/>
      <c r="L339" s="376"/>
      <c r="M339" s="376"/>
    </row>
    <row r="340" spans="1:13" ht="19.5" customHeight="1">
      <c r="A340" s="380"/>
      <c r="B340" s="380"/>
      <c r="C340" s="380">
        <v>4119</v>
      </c>
      <c r="D340" s="410" t="s">
        <v>325</v>
      </c>
      <c r="E340" s="374">
        <f>(G340/F340)*100</f>
        <v>100.02542372881355</v>
      </c>
      <c r="F340" s="375">
        <v>472</v>
      </c>
      <c r="G340" s="376">
        <f>I340</f>
        <v>472.12</v>
      </c>
      <c r="H340" s="376"/>
      <c r="I340" s="376">
        <v>472.12</v>
      </c>
      <c r="J340" s="376"/>
      <c r="K340" s="376"/>
      <c r="L340" s="376"/>
      <c r="M340" s="376"/>
    </row>
    <row r="341" spans="1:13" ht="19.5" customHeight="1">
      <c r="A341" s="380"/>
      <c r="B341" s="380"/>
      <c r="C341" s="380">
        <v>4128</v>
      </c>
      <c r="D341" s="410" t="s">
        <v>411</v>
      </c>
      <c r="E341" s="374">
        <f>(G341/F341)*100</f>
        <v>100.01173708920189</v>
      </c>
      <c r="F341" s="375">
        <v>1278</v>
      </c>
      <c r="G341" s="376">
        <f>I341</f>
        <v>1278.15</v>
      </c>
      <c r="H341" s="376"/>
      <c r="I341" s="376">
        <v>1278.15</v>
      </c>
      <c r="J341" s="376"/>
      <c r="K341" s="376"/>
      <c r="L341" s="376"/>
      <c r="M341" s="376"/>
    </row>
    <row r="342" spans="1:13" ht="19.5" customHeight="1">
      <c r="A342" s="380"/>
      <c r="B342" s="380"/>
      <c r="C342" s="380">
        <v>4129</v>
      </c>
      <c r="D342" s="410" t="s">
        <v>411</v>
      </c>
      <c r="E342" s="374">
        <f>(G342/F342)*100</f>
        <v>100.26666666666667</v>
      </c>
      <c r="F342" s="375">
        <v>75</v>
      </c>
      <c r="G342" s="376">
        <f>I342</f>
        <v>75.2</v>
      </c>
      <c r="H342" s="376"/>
      <c r="I342" s="376">
        <v>75.2</v>
      </c>
      <c r="J342" s="376"/>
      <c r="K342" s="376"/>
      <c r="L342" s="376"/>
      <c r="M342" s="376"/>
    </row>
    <row r="343" spans="1:13" ht="19.5" customHeight="1">
      <c r="A343" s="380"/>
      <c r="B343" s="380"/>
      <c r="C343" s="380">
        <v>4178</v>
      </c>
      <c r="D343" s="410" t="s">
        <v>326</v>
      </c>
      <c r="E343" s="374">
        <f>(G343/F343)*100</f>
        <v>99.99890586205447</v>
      </c>
      <c r="F343" s="375">
        <v>23763</v>
      </c>
      <c r="G343" s="375">
        <f>H343</f>
        <v>23762.74</v>
      </c>
      <c r="H343" s="376">
        <v>23762.74</v>
      </c>
      <c r="I343" s="376"/>
      <c r="J343" s="376"/>
      <c r="K343" s="376"/>
      <c r="L343" s="376"/>
      <c r="M343" s="376"/>
    </row>
    <row r="344" spans="1:13" ht="19.5" customHeight="1">
      <c r="A344" s="380"/>
      <c r="B344" s="380"/>
      <c r="C344" s="380">
        <v>4179</v>
      </c>
      <c r="D344" s="410" t="s">
        <v>326</v>
      </c>
      <c r="E344" s="374">
        <f>(G344/F344)*100</f>
        <v>100.00071479628305</v>
      </c>
      <c r="F344" s="375">
        <v>1399</v>
      </c>
      <c r="G344" s="375">
        <f>H344</f>
        <v>1399.01</v>
      </c>
      <c r="H344" s="376">
        <v>1399.01</v>
      </c>
      <c r="I344" s="376"/>
      <c r="J344" s="376"/>
      <c r="K344" s="376"/>
      <c r="L344" s="376"/>
      <c r="M344" s="376"/>
    </row>
    <row r="345" spans="1:13" ht="19.5" customHeight="1">
      <c r="A345" s="380"/>
      <c r="B345" s="380"/>
      <c r="C345" s="380">
        <v>4218</v>
      </c>
      <c r="D345" s="410" t="s">
        <v>327</v>
      </c>
      <c r="E345" s="374">
        <f>(G345/F345)*100</f>
        <v>99.99785061794734</v>
      </c>
      <c r="F345" s="375">
        <v>18610</v>
      </c>
      <c r="G345" s="375">
        <v>18609.6</v>
      </c>
      <c r="H345" s="376"/>
      <c r="I345" s="376"/>
      <c r="J345" s="376"/>
      <c r="K345" s="376"/>
      <c r="L345" s="376"/>
      <c r="M345" s="376"/>
    </row>
    <row r="346" spans="1:13" ht="19.5" customHeight="1">
      <c r="A346" s="380"/>
      <c r="B346" s="380"/>
      <c r="C346" s="380">
        <v>4219</v>
      </c>
      <c r="D346" s="410" t="s">
        <v>327</v>
      </c>
      <c r="E346" s="374">
        <f>(G346/F346)*100</f>
        <v>99.99816540691275</v>
      </c>
      <c r="F346" s="375">
        <v>1090.16</v>
      </c>
      <c r="G346" s="375">
        <v>1090.14</v>
      </c>
      <c r="H346" s="376"/>
      <c r="I346" s="376"/>
      <c r="J346" s="376"/>
      <c r="K346" s="376"/>
      <c r="L346" s="376"/>
      <c r="M346" s="376"/>
    </row>
    <row r="347" spans="1:13" ht="19.5" customHeight="1">
      <c r="A347" s="380"/>
      <c r="B347" s="380"/>
      <c r="C347" s="380">
        <v>4308</v>
      </c>
      <c r="D347" s="410" t="s">
        <v>288</v>
      </c>
      <c r="E347" s="374">
        <f>(G347/F347)*100</f>
        <v>100.00401614015857</v>
      </c>
      <c r="F347" s="375">
        <v>21164.6</v>
      </c>
      <c r="G347" s="375">
        <v>21165.45</v>
      </c>
      <c r="H347" s="376"/>
      <c r="I347" s="376"/>
      <c r="J347" s="376"/>
      <c r="K347" s="376"/>
      <c r="L347" s="376"/>
      <c r="M347" s="376"/>
    </row>
    <row r="348" spans="1:13" ht="19.5" customHeight="1">
      <c r="A348" s="380"/>
      <c r="B348" s="380"/>
      <c r="C348" s="380">
        <v>4309</v>
      </c>
      <c r="D348" s="410" t="s">
        <v>288</v>
      </c>
      <c r="E348" s="374">
        <f>(G348/F348)*100</f>
        <v>100.04014129736673</v>
      </c>
      <c r="F348" s="375">
        <v>1245.6</v>
      </c>
      <c r="G348" s="375">
        <v>1246.1</v>
      </c>
      <c r="H348" s="376"/>
      <c r="I348" s="376"/>
      <c r="J348" s="376"/>
      <c r="K348" s="376"/>
      <c r="L348" s="376"/>
      <c r="M348" s="376"/>
    </row>
    <row r="349" spans="1:13" ht="19.5" customHeight="1">
      <c r="A349" s="380"/>
      <c r="B349" s="380"/>
      <c r="C349" s="380">
        <v>4418</v>
      </c>
      <c r="D349" s="410" t="s">
        <v>406</v>
      </c>
      <c r="E349" s="374">
        <f>(G349/F349)*100</f>
        <v>99.9313725490196</v>
      </c>
      <c r="F349" s="375">
        <v>714</v>
      </c>
      <c r="G349" s="375">
        <v>713.51</v>
      </c>
      <c r="H349" s="376"/>
      <c r="I349" s="376"/>
      <c r="J349" s="376"/>
      <c r="K349" s="376"/>
      <c r="L349" s="376"/>
      <c r="M349" s="376"/>
    </row>
    <row r="350" spans="1:13" ht="19.5" customHeight="1">
      <c r="A350" s="380"/>
      <c r="B350" s="380"/>
      <c r="C350" s="380">
        <v>4419</v>
      </c>
      <c r="D350" s="410" t="s">
        <v>406</v>
      </c>
      <c r="E350" s="374">
        <f>(G350/F350)*100</f>
        <v>100.07142857142857</v>
      </c>
      <c r="F350" s="375">
        <v>42</v>
      </c>
      <c r="G350" s="375">
        <v>42.03</v>
      </c>
      <c r="H350" s="376"/>
      <c r="I350" s="376"/>
      <c r="J350" s="376"/>
      <c r="K350" s="376"/>
      <c r="L350" s="376"/>
      <c r="M350" s="376"/>
    </row>
    <row r="351" spans="1:13" ht="18" customHeight="1">
      <c r="A351" s="379">
        <v>854</v>
      </c>
      <c r="B351" s="379"/>
      <c r="C351" s="379"/>
      <c r="D351" s="60" t="s">
        <v>253</v>
      </c>
      <c r="E351" s="364">
        <f>(G351/F351)*100</f>
        <v>73.04692747236503</v>
      </c>
      <c r="F351" s="365">
        <f>F352</f>
        <v>216483</v>
      </c>
      <c r="G351" s="365">
        <f>G352</f>
        <v>158134.18</v>
      </c>
      <c r="H351" s="365">
        <f>H352</f>
        <v>0</v>
      </c>
      <c r="I351" s="365">
        <f>I352</f>
        <v>0</v>
      </c>
      <c r="J351" s="365">
        <f>J352</f>
        <v>0</v>
      </c>
      <c r="K351" s="365">
        <f>K352</f>
        <v>0</v>
      </c>
      <c r="L351" s="365">
        <f>L352</f>
        <v>0</v>
      </c>
      <c r="M351" s="365">
        <f>M352</f>
        <v>0</v>
      </c>
    </row>
    <row r="352" spans="1:13" ht="18" customHeight="1">
      <c r="A352" s="370"/>
      <c r="B352" s="370">
        <v>85415</v>
      </c>
      <c r="C352" s="370"/>
      <c r="D352" s="400" t="s">
        <v>179</v>
      </c>
      <c r="E352" s="368">
        <f>(G352/F352)*100</f>
        <v>73.04692747236503</v>
      </c>
      <c r="F352" s="369">
        <f>F353+F354</f>
        <v>216483</v>
      </c>
      <c r="G352" s="369">
        <f>G353+G354</f>
        <v>158134.18</v>
      </c>
      <c r="H352" s="369">
        <f>H353+H354</f>
        <v>0</v>
      </c>
      <c r="I352" s="369">
        <f>I353+I354</f>
        <v>0</v>
      </c>
      <c r="J352" s="369">
        <f>J353+J354</f>
        <v>0</v>
      </c>
      <c r="K352" s="369">
        <f>K353+K354</f>
        <v>0</v>
      </c>
      <c r="L352" s="369">
        <f>L353+L354</f>
        <v>0</v>
      </c>
      <c r="M352" s="369">
        <f>M353+M354</f>
        <v>0</v>
      </c>
    </row>
    <row r="353" spans="1:13" ht="18" customHeight="1">
      <c r="A353" s="380"/>
      <c r="B353" s="380"/>
      <c r="C353" s="380">
        <v>3260</v>
      </c>
      <c r="D353" s="399" t="s">
        <v>412</v>
      </c>
      <c r="E353" s="374">
        <f>(G353/F353)*100</f>
        <v>73.15506354001378</v>
      </c>
      <c r="F353" s="375">
        <v>216163</v>
      </c>
      <c r="G353" s="375">
        <v>158134.18</v>
      </c>
      <c r="H353" s="376"/>
      <c r="I353" s="376"/>
      <c r="J353" s="376"/>
      <c r="K353" s="376"/>
      <c r="L353" s="376"/>
      <c r="M353" s="376"/>
    </row>
    <row r="354" spans="1:13" ht="18" customHeight="1">
      <c r="A354" s="380"/>
      <c r="B354" s="380"/>
      <c r="C354" s="380">
        <v>4300</v>
      </c>
      <c r="D354" s="399" t="s">
        <v>278</v>
      </c>
      <c r="E354" s="374">
        <f>(G354/F354)*100</f>
        <v>0</v>
      </c>
      <c r="F354" s="375">
        <v>320</v>
      </c>
      <c r="G354" s="375">
        <v>0</v>
      </c>
      <c r="H354" s="376"/>
      <c r="I354" s="376"/>
      <c r="J354" s="376"/>
      <c r="K354" s="376"/>
      <c r="L354" s="376"/>
      <c r="M354" s="376"/>
    </row>
    <row r="355" spans="1:13" ht="19.5" customHeight="1">
      <c r="A355" s="379">
        <v>900</v>
      </c>
      <c r="B355" s="379"/>
      <c r="C355" s="379"/>
      <c r="D355" s="60" t="s">
        <v>254</v>
      </c>
      <c r="E355" s="364">
        <f>(G355/F355)*100</f>
        <v>96.00950313773912</v>
      </c>
      <c r="F355" s="365">
        <f>SUM(F356,F360,F363,F367,F369,F375,F377)</f>
        <v>5382538</v>
      </c>
      <c r="G355" s="365">
        <f>SUM(G356,G360,G363,G367,G369,G375,G377)</f>
        <v>5167747.99</v>
      </c>
      <c r="H355" s="365">
        <f>SUM(H356,H360,H363,H367,H369,H375,H377)</f>
        <v>10480</v>
      </c>
      <c r="I355" s="365">
        <f>SUM(I356,I360,I363,I367,I369,I375,I377)</f>
        <v>0</v>
      </c>
      <c r="J355" s="365">
        <f>SUM(J356,J360,J363,J367,J369,J375,J377)</f>
        <v>0</v>
      </c>
      <c r="K355" s="365">
        <f>SUM(K356,K360,K363,K367,K369,K375,K377)</f>
        <v>0</v>
      </c>
      <c r="L355" s="365">
        <f>SUM(L356,L360,L363,L367,L369,L375,L377)</f>
        <v>0</v>
      </c>
      <c r="M355" s="365">
        <f>SUM(M356,M360,M363,M367,M369,M375,M377)</f>
        <v>3732490.78</v>
      </c>
    </row>
    <row r="356" spans="1:13" ht="18" customHeight="1">
      <c r="A356" s="370"/>
      <c r="B356" s="370">
        <v>90001</v>
      </c>
      <c r="C356" s="370"/>
      <c r="D356" s="400" t="s">
        <v>413</v>
      </c>
      <c r="E356" s="368">
        <f>(G356/F356)*100</f>
        <v>70.72467556564544</v>
      </c>
      <c r="F356" s="369">
        <f>SUM(F357:F359)</f>
        <v>366484</v>
      </c>
      <c r="G356" s="369">
        <f>SUM(G357:G359)</f>
        <v>259194.62</v>
      </c>
      <c r="H356" s="369">
        <f>SUM(H357:H359)</f>
        <v>0</v>
      </c>
      <c r="I356" s="369">
        <f>SUM(I357:I359)</f>
        <v>0</v>
      </c>
      <c r="J356" s="369">
        <f>SUM(J357:J359)</f>
        <v>0</v>
      </c>
      <c r="K356" s="369">
        <f>SUM(K357:K359)</f>
        <v>0</v>
      </c>
      <c r="L356" s="369">
        <f>SUM(L357:L359)</f>
        <v>0</v>
      </c>
      <c r="M356" s="369">
        <f>SUM(M357:M359)</f>
        <v>195772.35</v>
      </c>
    </row>
    <row r="357" spans="1:13" ht="18" customHeight="1">
      <c r="A357" s="370"/>
      <c r="B357" s="380"/>
      <c r="C357" s="380">
        <v>4300</v>
      </c>
      <c r="D357" s="399" t="s">
        <v>278</v>
      </c>
      <c r="E357" s="374">
        <f>(G357/F357)*100</f>
        <v>98.17688854489164</v>
      </c>
      <c r="F357" s="375">
        <v>64600</v>
      </c>
      <c r="G357" s="375">
        <v>63422.27</v>
      </c>
      <c r="H357" s="376"/>
      <c r="I357" s="376"/>
      <c r="J357" s="376"/>
      <c r="K357" s="376"/>
      <c r="L357" s="376"/>
      <c r="M357" s="376"/>
    </row>
    <row r="358" spans="1:13" ht="19.5" customHeight="1">
      <c r="A358" s="370"/>
      <c r="B358" s="380"/>
      <c r="C358" s="380">
        <v>6050</v>
      </c>
      <c r="D358" s="399" t="s">
        <v>286</v>
      </c>
      <c r="E358" s="374">
        <f>(G358/F358)*100</f>
        <v>62.356270664528665</v>
      </c>
      <c r="F358" s="375">
        <v>281884</v>
      </c>
      <c r="G358" s="376">
        <f>M358</f>
        <v>175772.35</v>
      </c>
      <c r="H358" s="376"/>
      <c r="I358" s="376"/>
      <c r="J358" s="376"/>
      <c r="K358" s="376"/>
      <c r="L358" s="376"/>
      <c r="M358" s="375">
        <f>'Zał 20'!F72</f>
        <v>175772.35</v>
      </c>
    </row>
    <row r="359" spans="1:13" ht="19.5" customHeight="1">
      <c r="A359" s="370"/>
      <c r="B359" s="380"/>
      <c r="C359" s="380">
        <v>6060</v>
      </c>
      <c r="D359" s="399" t="s">
        <v>414</v>
      </c>
      <c r="E359" s="374">
        <f>(G359/F359)*100</f>
        <v>100</v>
      </c>
      <c r="F359" s="375">
        <v>20000</v>
      </c>
      <c r="G359" s="376">
        <f>M359</f>
        <v>20000</v>
      </c>
      <c r="H359" s="376"/>
      <c r="I359" s="376"/>
      <c r="J359" s="376"/>
      <c r="K359" s="376"/>
      <c r="L359" s="376"/>
      <c r="M359" s="375">
        <f>'Zał 20'!F75</f>
        <v>20000</v>
      </c>
    </row>
    <row r="360" spans="1:13" ht="18" customHeight="1">
      <c r="A360" s="370"/>
      <c r="B360" s="370">
        <v>90003</v>
      </c>
      <c r="C360" s="370"/>
      <c r="D360" s="400" t="s">
        <v>415</v>
      </c>
      <c r="E360" s="368">
        <f>(G360/F360)*100</f>
        <v>99.99997798049701</v>
      </c>
      <c r="F360" s="369">
        <f>SUM(F361:F362)</f>
        <v>317900</v>
      </c>
      <c r="G360" s="369">
        <f>SUM(G361:G362)</f>
        <v>317899.93</v>
      </c>
      <c r="H360" s="369">
        <f>SUM(H361:H362)</f>
        <v>0</v>
      </c>
      <c r="I360" s="369">
        <f>SUM(I361:I362)</f>
        <v>0</v>
      </c>
      <c r="J360" s="369">
        <f>SUM(J361:J362)</f>
        <v>0</v>
      </c>
      <c r="K360" s="369">
        <f>SUM(K361:K362)</f>
        <v>0</v>
      </c>
      <c r="L360" s="369">
        <f>SUM(L361:L362)</f>
        <v>0</v>
      </c>
      <c r="M360" s="369">
        <f>SUM(M361:M362)</f>
        <v>0</v>
      </c>
    </row>
    <row r="361" spans="1:13" ht="18" customHeight="1">
      <c r="A361" s="370"/>
      <c r="B361" s="380"/>
      <c r="C361" s="380">
        <v>4210</v>
      </c>
      <c r="D361" s="399" t="s">
        <v>327</v>
      </c>
      <c r="E361" s="374">
        <f>(G361/F361)*100</f>
        <v>100</v>
      </c>
      <c r="F361" s="375">
        <v>9000</v>
      </c>
      <c r="G361" s="375">
        <v>9000</v>
      </c>
      <c r="H361" s="376"/>
      <c r="I361" s="376"/>
      <c r="J361" s="376"/>
      <c r="K361" s="376"/>
      <c r="L361" s="376"/>
      <c r="M361" s="376"/>
    </row>
    <row r="362" spans="1:13" ht="18" customHeight="1">
      <c r="A362" s="370"/>
      <c r="B362" s="380"/>
      <c r="C362" s="380">
        <v>4300</v>
      </c>
      <c r="D362" s="399" t="s">
        <v>278</v>
      </c>
      <c r="E362" s="374">
        <f>(G362/F362)*100</f>
        <v>99.99997733894463</v>
      </c>
      <c r="F362" s="375">
        <v>308900</v>
      </c>
      <c r="G362" s="375">
        <v>308899.93</v>
      </c>
      <c r="H362" s="376"/>
      <c r="I362" s="376"/>
      <c r="J362" s="376"/>
      <c r="K362" s="376"/>
      <c r="L362" s="376"/>
      <c r="M362" s="376"/>
    </row>
    <row r="363" spans="1:13" ht="15.75" customHeight="1">
      <c r="A363" s="442"/>
      <c r="B363" s="370">
        <v>90004</v>
      </c>
      <c r="C363" s="370"/>
      <c r="D363" s="400" t="s">
        <v>182</v>
      </c>
      <c r="E363" s="368">
        <f>(G363/F363)*100</f>
        <v>98.7274075270317</v>
      </c>
      <c r="F363" s="369">
        <f>SUM(F364:F366)</f>
        <v>408687</v>
      </c>
      <c r="G363" s="369">
        <f>SUM(G364:G366)</f>
        <v>403486.08</v>
      </c>
      <c r="H363" s="369">
        <f>SUM(H364:H366)</f>
        <v>0</v>
      </c>
      <c r="I363" s="369">
        <f>SUM(I364:I366)</f>
        <v>0</v>
      </c>
      <c r="J363" s="369">
        <f>SUM(J364:J366)</f>
        <v>0</v>
      </c>
      <c r="K363" s="369">
        <f>SUM(K364:K366)</f>
        <v>0</v>
      </c>
      <c r="L363" s="369">
        <f>SUM(L364:L366)</f>
        <v>0</v>
      </c>
      <c r="M363" s="369">
        <f>SUM(M364:M366)</f>
        <v>48054.96</v>
      </c>
    </row>
    <row r="364" spans="1:13" ht="18" customHeight="1">
      <c r="A364" s="443"/>
      <c r="B364" s="380"/>
      <c r="C364" s="380">
        <v>4210</v>
      </c>
      <c r="D364" s="399" t="s">
        <v>295</v>
      </c>
      <c r="E364" s="374">
        <f>(G364/F364)*100</f>
        <v>87.13249011857708</v>
      </c>
      <c r="F364" s="375">
        <v>25300</v>
      </c>
      <c r="G364" s="375">
        <v>22044.52</v>
      </c>
      <c r="H364" s="376"/>
      <c r="I364" s="376"/>
      <c r="J364" s="376"/>
      <c r="K364" s="376"/>
      <c r="L364" s="376"/>
      <c r="M364" s="376"/>
    </row>
    <row r="365" spans="1:13" ht="18" customHeight="1">
      <c r="A365" s="443"/>
      <c r="B365" s="380"/>
      <c r="C365" s="380">
        <v>4300</v>
      </c>
      <c r="D365" s="399" t="s">
        <v>278</v>
      </c>
      <c r="E365" s="374">
        <f>(G365/F365)*100</f>
        <v>99.99988001931688</v>
      </c>
      <c r="F365" s="375">
        <v>333387</v>
      </c>
      <c r="G365" s="375">
        <v>333386.6</v>
      </c>
      <c r="H365" s="376"/>
      <c r="I365" s="376"/>
      <c r="J365" s="376"/>
      <c r="K365" s="376"/>
      <c r="L365" s="376"/>
      <c r="M365" s="376"/>
    </row>
    <row r="366" spans="1:13" ht="19.5" customHeight="1">
      <c r="A366" s="443"/>
      <c r="B366" s="380"/>
      <c r="C366" s="380">
        <v>6050</v>
      </c>
      <c r="D366" s="399" t="s">
        <v>279</v>
      </c>
      <c r="E366" s="374">
        <f>(G366/F366)*100</f>
        <v>96.10991999999999</v>
      </c>
      <c r="F366" s="375">
        <v>50000</v>
      </c>
      <c r="G366" s="376">
        <f>M366</f>
        <v>48054.96</v>
      </c>
      <c r="H366" s="376"/>
      <c r="I366" s="376"/>
      <c r="J366" s="376"/>
      <c r="K366" s="376"/>
      <c r="L366" s="376"/>
      <c r="M366" s="375">
        <f>'Zał 20'!F78</f>
        <v>48054.96</v>
      </c>
    </row>
    <row r="367" spans="1:13" ht="18" customHeight="1">
      <c r="A367" s="442"/>
      <c r="B367" s="370">
        <v>90013</v>
      </c>
      <c r="C367" s="370"/>
      <c r="D367" s="400" t="s">
        <v>416</v>
      </c>
      <c r="E367" s="368">
        <f>(G367/F367)*100</f>
        <v>100</v>
      </c>
      <c r="F367" s="369">
        <f>F368</f>
        <v>17800</v>
      </c>
      <c r="G367" s="369">
        <f>G368</f>
        <v>17800</v>
      </c>
      <c r="H367" s="369">
        <f>H368</f>
        <v>0</v>
      </c>
      <c r="I367" s="369">
        <f>I368</f>
        <v>0</v>
      </c>
      <c r="J367" s="369">
        <f>J368</f>
        <v>0</v>
      </c>
      <c r="K367" s="369">
        <f>K368</f>
        <v>0</v>
      </c>
      <c r="L367" s="369">
        <f>L368</f>
        <v>0</v>
      </c>
      <c r="M367" s="369">
        <f>M368</f>
        <v>0</v>
      </c>
    </row>
    <row r="368" spans="1:13" ht="18" customHeight="1">
      <c r="A368" s="443"/>
      <c r="B368" s="380"/>
      <c r="C368" s="380">
        <v>4300</v>
      </c>
      <c r="D368" s="399" t="s">
        <v>278</v>
      </c>
      <c r="E368" s="374">
        <f>(G368/F368)*100</f>
        <v>100</v>
      </c>
      <c r="F368" s="375">
        <v>17800</v>
      </c>
      <c r="G368" s="376">
        <v>17800</v>
      </c>
      <c r="H368" s="376"/>
      <c r="I368" s="376"/>
      <c r="J368" s="376"/>
      <c r="K368" s="376"/>
      <c r="L368" s="376"/>
      <c r="M368" s="376"/>
    </row>
    <row r="369" spans="1:239" s="444" customFormat="1" ht="18" customHeight="1">
      <c r="A369" s="442"/>
      <c r="B369" s="370">
        <v>90015</v>
      </c>
      <c r="C369" s="370"/>
      <c r="D369" s="400" t="s">
        <v>417</v>
      </c>
      <c r="E369" s="368">
        <f>(G369/F369)*100</f>
        <v>90.23671608942429</v>
      </c>
      <c r="F369" s="369">
        <f>SUM(F370:F374)</f>
        <v>863300</v>
      </c>
      <c r="G369" s="369">
        <f>SUM(G370:G374)</f>
        <v>779013.57</v>
      </c>
      <c r="H369" s="369">
        <f>SUM(H370:H374)</f>
        <v>0</v>
      </c>
      <c r="I369" s="369">
        <f>SUM(I370:I374)</f>
        <v>0</v>
      </c>
      <c r="J369" s="369">
        <f>SUM(J370:J374)</f>
        <v>0</v>
      </c>
      <c r="K369" s="369">
        <f>SUM(K370:K374)</f>
        <v>0</v>
      </c>
      <c r="L369" s="369">
        <f>SUM(L370:L374)</f>
        <v>0</v>
      </c>
      <c r="M369" s="369">
        <f>SUM(M370:M374)</f>
        <v>247663.51</v>
      </c>
      <c r="Q369" s="445"/>
      <c r="R369" s="445"/>
      <c r="T369" s="446"/>
      <c r="U369" s="446"/>
      <c r="V369" s="446"/>
      <c r="W369" s="447"/>
      <c r="X369" s="448"/>
      <c r="AC369" s="445"/>
      <c r="AD369" s="445"/>
      <c r="AF369" s="446"/>
      <c r="AG369" s="446"/>
      <c r="AH369" s="446"/>
      <c r="AI369" s="447"/>
      <c r="AJ369" s="448"/>
      <c r="AO369" s="445"/>
      <c r="AP369" s="445"/>
      <c r="AR369" s="446"/>
      <c r="AS369" s="446"/>
      <c r="AT369" s="446"/>
      <c r="AU369" s="447"/>
      <c r="AV369" s="448"/>
      <c r="BA369" s="445"/>
      <c r="BB369" s="445"/>
      <c r="BD369" s="446"/>
      <c r="BE369" s="446"/>
      <c r="BF369" s="446"/>
      <c r="BG369" s="447"/>
      <c r="BH369" s="448"/>
      <c r="BM369" s="445"/>
      <c r="BN369" s="445"/>
      <c r="BP369" s="446"/>
      <c r="BQ369" s="446"/>
      <c r="BR369" s="446"/>
      <c r="BS369" s="447"/>
      <c r="BT369" s="448"/>
      <c r="BY369" s="445"/>
      <c r="BZ369" s="445"/>
      <c r="CB369" s="446"/>
      <c r="CC369" s="446"/>
      <c r="CD369" s="446"/>
      <c r="CE369" s="447"/>
      <c r="CF369" s="448"/>
      <c r="CK369" s="445"/>
      <c r="CL369" s="445"/>
      <c r="CN369" s="446"/>
      <c r="CO369" s="446"/>
      <c r="CP369" s="446"/>
      <c r="CQ369" s="447"/>
      <c r="CR369" s="448"/>
      <c r="CW369" s="445"/>
      <c r="CX369" s="445"/>
      <c r="CZ369" s="446"/>
      <c r="DA369" s="446"/>
      <c r="DB369" s="446"/>
      <c r="DC369" s="447"/>
      <c r="DD369" s="448"/>
      <c r="DI369" s="445"/>
      <c r="DJ369" s="445"/>
      <c r="DL369" s="446"/>
      <c r="DM369" s="446"/>
      <c r="DN369" s="446"/>
      <c r="DO369" s="447"/>
      <c r="DP369" s="448"/>
      <c r="DU369" s="445"/>
      <c r="DV369" s="445"/>
      <c r="DX369" s="446"/>
      <c r="DY369" s="446"/>
      <c r="DZ369" s="446"/>
      <c r="EA369" s="447"/>
      <c r="EB369" s="448"/>
      <c r="EG369" s="445"/>
      <c r="EH369" s="445"/>
      <c r="EJ369" s="446"/>
      <c r="EK369" s="446"/>
      <c r="EL369" s="446"/>
      <c r="EM369" s="447"/>
      <c r="EN369" s="448"/>
      <c r="ES369" s="445"/>
      <c r="ET369" s="445"/>
      <c r="EV369" s="446"/>
      <c r="EW369" s="446"/>
      <c r="EX369" s="446"/>
      <c r="EY369" s="447"/>
      <c r="EZ369" s="448"/>
      <c r="FE369" s="445"/>
      <c r="FF369" s="445"/>
      <c r="FH369" s="446"/>
      <c r="FI369" s="446"/>
      <c r="FJ369" s="446"/>
      <c r="FK369" s="447"/>
      <c r="FL369" s="448"/>
      <c r="FQ369" s="445"/>
      <c r="FR369" s="445"/>
      <c r="FT369" s="446"/>
      <c r="FU369" s="446"/>
      <c r="FV369" s="446"/>
      <c r="FW369" s="447"/>
      <c r="FX369" s="448"/>
      <c r="GC369" s="445"/>
      <c r="GD369" s="445"/>
      <c r="GF369" s="446"/>
      <c r="GG369" s="446"/>
      <c r="GH369" s="446"/>
      <c r="GI369" s="447"/>
      <c r="GJ369" s="448"/>
      <c r="GO369" s="445"/>
      <c r="GP369" s="445"/>
      <c r="GR369" s="446"/>
      <c r="GS369" s="446"/>
      <c r="GT369" s="446"/>
      <c r="GU369" s="447"/>
      <c r="GV369" s="448"/>
      <c r="HA369" s="445"/>
      <c r="HB369" s="445"/>
      <c r="HD369" s="446"/>
      <c r="HE369" s="446"/>
      <c r="HF369" s="446"/>
      <c r="HG369" s="447"/>
      <c r="HH369" s="448"/>
      <c r="HM369" s="445"/>
      <c r="HN369" s="445"/>
      <c r="HP369" s="446"/>
      <c r="HQ369" s="446"/>
      <c r="HR369" s="446"/>
      <c r="HS369" s="447"/>
      <c r="HT369" s="448"/>
      <c r="HY369" s="445"/>
      <c r="HZ369" s="445"/>
      <c r="IB369" s="446"/>
      <c r="IC369" s="446"/>
      <c r="ID369" s="446"/>
      <c r="IE369" s="447"/>
    </row>
    <row r="370" spans="1:239" s="444" customFormat="1" ht="18" customHeight="1">
      <c r="A370" s="443"/>
      <c r="B370" s="380"/>
      <c r="C370" s="380">
        <v>4210</v>
      </c>
      <c r="D370" s="399" t="s">
        <v>284</v>
      </c>
      <c r="E370" s="374">
        <f>(G370/F370)*100</f>
        <v>29.770285714285716</v>
      </c>
      <c r="F370" s="375">
        <v>3500</v>
      </c>
      <c r="G370" s="375">
        <v>1041.96</v>
      </c>
      <c r="H370" s="376"/>
      <c r="I370" s="376"/>
      <c r="J370" s="376"/>
      <c r="K370" s="376"/>
      <c r="L370" s="376"/>
      <c r="M370" s="376"/>
      <c r="Q370" s="445"/>
      <c r="R370" s="445"/>
      <c r="T370" s="446"/>
      <c r="U370" s="449"/>
      <c r="V370" s="449"/>
      <c r="W370" s="397"/>
      <c r="X370" s="398"/>
      <c r="AC370" s="445"/>
      <c r="AD370" s="445"/>
      <c r="AF370" s="446"/>
      <c r="AG370" s="449"/>
      <c r="AH370" s="449"/>
      <c r="AI370" s="397"/>
      <c r="AJ370" s="398"/>
      <c r="AO370" s="445"/>
      <c r="AP370" s="445"/>
      <c r="AR370" s="446"/>
      <c r="AS370" s="449"/>
      <c r="AT370" s="449"/>
      <c r="AU370" s="397"/>
      <c r="AV370" s="398"/>
      <c r="BA370" s="445"/>
      <c r="BB370" s="445"/>
      <c r="BD370" s="446"/>
      <c r="BE370" s="449"/>
      <c r="BF370" s="449"/>
      <c r="BG370" s="397"/>
      <c r="BH370" s="398"/>
      <c r="BM370" s="445"/>
      <c r="BN370" s="445"/>
      <c r="BP370" s="446"/>
      <c r="BQ370" s="449"/>
      <c r="BR370" s="449"/>
      <c r="BS370" s="397"/>
      <c r="BT370" s="398"/>
      <c r="BY370" s="445"/>
      <c r="BZ370" s="445"/>
      <c r="CB370" s="446"/>
      <c r="CC370" s="449"/>
      <c r="CD370" s="449"/>
      <c r="CE370" s="397"/>
      <c r="CF370" s="398"/>
      <c r="CK370" s="445"/>
      <c r="CL370" s="445"/>
      <c r="CN370" s="446"/>
      <c r="CO370" s="449"/>
      <c r="CP370" s="449"/>
      <c r="CQ370" s="397"/>
      <c r="CR370" s="398"/>
      <c r="CW370" s="445"/>
      <c r="CX370" s="445"/>
      <c r="CZ370" s="446"/>
      <c r="DA370" s="449"/>
      <c r="DB370" s="449"/>
      <c r="DC370" s="397"/>
      <c r="DD370" s="398"/>
      <c r="DI370" s="445"/>
      <c r="DJ370" s="445"/>
      <c r="DL370" s="446"/>
      <c r="DM370" s="449"/>
      <c r="DN370" s="449"/>
      <c r="DO370" s="397"/>
      <c r="DP370" s="398"/>
      <c r="DU370" s="445"/>
      <c r="DV370" s="445"/>
      <c r="DX370" s="446"/>
      <c r="DY370" s="449"/>
      <c r="DZ370" s="449"/>
      <c r="EA370" s="397"/>
      <c r="EB370" s="398"/>
      <c r="EG370" s="445"/>
      <c r="EH370" s="445"/>
      <c r="EJ370" s="446"/>
      <c r="EK370" s="449"/>
      <c r="EL370" s="449"/>
      <c r="EM370" s="397"/>
      <c r="EN370" s="398"/>
      <c r="ES370" s="445"/>
      <c r="ET370" s="445"/>
      <c r="EV370" s="446"/>
      <c r="EW370" s="449"/>
      <c r="EX370" s="449"/>
      <c r="EY370" s="397"/>
      <c r="EZ370" s="398"/>
      <c r="FE370" s="445"/>
      <c r="FF370" s="445"/>
      <c r="FH370" s="446"/>
      <c r="FI370" s="449"/>
      <c r="FJ370" s="449"/>
      <c r="FK370" s="397"/>
      <c r="FL370" s="398"/>
      <c r="FQ370" s="445"/>
      <c r="FR370" s="445"/>
      <c r="FT370" s="446"/>
      <c r="FU370" s="449"/>
      <c r="FV370" s="449"/>
      <c r="FW370" s="397"/>
      <c r="FX370" s="398"/>
      <c r="GC370" s="445"/>
      <c r="GD370" s="445"/>
      <c r="GF370" s="446"/>
      <c r="GG370" s="449"/>
      <c r="GH370" s="449"/>
      <c r="GI370" s="397"/>
      <c r="GJ370" s="398"/>
      <c r="GO370" s="445"/>
      <c r="GP370" s="445"/>
      <c r="GR370" s="446"/>
      <c r="GS370" s="449"/>
      <c r="GT370" s="449"/>
      <c r="GU370" s="397"/>
      <c r="GV370" s="398"/>
      <c r="HA370" s="445"/>
      <c r="HB370" s="445"/>
      <c r="HD370" s="446"/>
      <c r="HE370" s="449"/>
      <c r="HF370" s="449"/>
      <c r="HG370" s="397"/>
      <c r="HH370" s="398"/>
      <c r="HM370" s="445"/>
      <c r="HN370" s="445"/>
      <c r="HP370" s="446"/>
      <c r="HQ370" s="449"/>
      <c r="HR370" s="449"/>
      <c r="HS370" s="397"/>
      <c r="HT370" s="398"/>
      <c r="HY370" s="445"/>
      <c r="HZ370" s="445"/>
      <c r="IB370" s="446"/>
      <c r="IC370" s="449"/>
      <c r="ID370" s="449"/>
      <c r="IE370" s="397"/>
    </row>
    <row r="371" spans="1:13" ht="18" customHeight="1">
      <c r="A371" s="443"/>
      <c r="B371" s="380"/>
      <c r="C371" s="380">
        <v>4260</v>
      </c>
      <c r="D371" s="399" t="s">
        <v>352</v>
      </c>
      <c r="E371" s="374">
        <f>(G371/F371)*100</f>
        <v>90.80650262303273</v>
      </c>
      <c r="F371" s="375">
        <v>400300</v>
      </c>
      <c r="G371" s="375">
        <v>363498.43</v>
      </c>
      <c r="H371" s="376"/>
      <c r="I371" s="376"/>
      <c r="J371" s="376"/>
      <c r="K371" s="376"/>
      <c r="L371" s="376"/>
      <c r="M371" s="376"/>
    </row>
    <row r="372" spans="1:13" ht="18" customHeight="1">
      <c r="A372" s="443"/>
      <c r="B372" s="380"/>
      <c r="C372" s="380">
        <v>4270</v>
      </c>
      <c r="D372" s="399" t="s">
        <v>418</v>
      </c>
      <c r="E372" s="374">
        <f>(G372/F372)*100</f>
        <v>77.9448987654321</v>
      </c>
      <c r="F372" s="375">
        <v>202500</v>
      </c>
      <c r="G372" s="375">
        <v>157838.42</v>
      </c>
      <c r="H372" s="376"/>
      <c r="I372" s="376"/>
      <c r="J372" s="376"/>
      <c r="K372" s="376"/>
      <c r="L372" s="376"/>
      <c r="M372" s="376"/>
    </row>
    <row r="373" spans="1:13" ht="18" customHeight="1">
      <c r="A373" s="443"/>
      <c r="B373" s="380"/>
      <c r="C373" s="380">
        <v>4300</v>
      </c>
      <c r="D373" s="399" t="s">
        <v>278</v>
      </c>
      <c r="E373" s="374">
        <f>(G373/F373)*100</f>
        <v>99.68055555555554</v>
      </c>
      <c r="F373" s="375">
        <v>9000</v>
      </c>
      <c r="G373" s="375">
        <v>8971.25</v>
      </c>
      <c r="H373" s="376"/>
      <c r="I373" s="376"/>
      <c r="J373" s="376"/>
      <c r="K373" s="376"/>
      <c r="L373" s="376"/>
      <c r="M373" s="376"/>
    </row>
    <row r="374" spans="1:13" ht="29.25" customHeight="1">
      <c r="A374" s="443"/>
      <c r="B374" s="399" t="s">
        <v>85</v>
      </c>
      <c r="C374" s="415" t="s">
        <v>419</v>
      </c>
      <c r="D374" s="399" t="s">
        <v>420</v>
      </c>
      <c r="E374" s="374">
        <f>(G374/F374)*100</f>
        <v>99.8643185483871</v>
      </c>
      <c r="F374" s="375">
        <v>248000</v>
      </c>
      <c r="G374" s="376">
        <f>M374</f>
        <v>247663.51</v>
      </c>
      <c r="H374" s="376"/>
      <c r="I374" s="376"/>
      <c r="J374" s="376"/>
      <c r="K374" s="376"/>
      <c r="L374" s="376"/>
      <c r="M374" s="375">
        <f>'Zał 20'!F81</f>
        <v>247663.51</v>
      </c>
    </row>
    <row r="375" spans="1:13" ht="19.5" customHeight="1">
      <c r="A375" s="443"/>
      <c r="B375" s="378">
        <v>90017</v>
      </c>
      <c r="C375" s="415"/>
      <c r="D375" s="400" t="s">
        <v>188</v>
      </c>
      <c r="E375" s="368">
        <f>(G375/F375)*100</f>
        <v>100</v>
      </c>
      <c r="F375" s="369">
        <f>SUM(F376)</f>
        <v>2391000</v>
      </c>
      <c r="G375" s="369">
        <f>SUM(G376)</f>
        <v>2391000</v>
      </c>
      <c r="H375" s="369">
        <f>SUM(H376)</f>
        <v>0</v>
      </c>
      <c r="I375" s="369">
        <f>SUM(I376)</f>
        <v>0</v>
      </c>
      <c r="J375" s="369">
        <f>SUM(J376)</f>
        <v>0</v>
      </c>
      <c r="K375" s="369">
        <f>SUM(K376)</f>
        <v>0</v>
      </c>
      <c r="L375" s="369">
        <f>SUM(L376)</f>
        <v>0</v>
      </c>
      <c r="M375" s="369">
        <f>SUM(M376)</f>
        <v>2391000</v>
      </c>
    </row>
    <row r="376" spans="1:13" ht="29.25" customHeight="1">
      <c r="A376" s="443"/>
      <c r="B376" s="399"/>
      <c r="C376" s="415">
        <v>6010</v>
      </c>
      <c r="D376" s="399" t="s">
        <v>421</v>
      </c>
      <c r="E376" s="374">
        <f>(G376/F376)*100</f>
        <v>100</v>
      </c>
      <c r="F376" s="375">
        <v>2391000</v>
      </c>
      <c r="G376" s="376">
        <f>M376</f>
        <v>2391000</v>
      </c>
      <c r="H376" s="376"/>
      <c r="I376" s="376"/>
      <c r="J376" s="376"/>
      <c r="K376" s="376"/>
      <c r="L376" s="376"/>
      <c r="M376" s="375">
        <f>'Zał 20'!F85</f>
        <v>2391000</v>
      </c>
    </row>
    <row r="377" spans="1:13" ht="18" customHeight="1">
      <c r="A377" s="370"/>
      <c r="B377" s="370">
        <v>90095</v>
      </c>
      <c r="C377" s="370"/>
      <c r="D377" s="400" t="s">
        <v>42</v>
      </c>
      <c r="E377" s="368">
        <f>(G377/F377)*100</f>
        <v>98.22942851498034</v>
      </c>
      <c r="F377" s="369">
        <f>SUM(F378:F382)</f>
        <v>1017367</v>
      </c>
      <c r="G377" s="369">
        <f>SUM(G378:G382)</f>
        <v>999353.79</v>
      </c>
      <c r="H377" s="369">
        <f>SUM(H378:H382)</f>
        <v>10480</v>
      </c>
      <c r="I377" s="369">
        <f>SUM(I378:I382)</f>
        <v>0</v>
      </c>
      <c r="J377" s="369">
        <f>SUM(J378:J382)</f>
        <v>0</v>
      </c>
      <c r="K377" s="369">
        <f>SUM(K378:K382)</f>
        <v>0</v>
      </c>
      <c r="L377" s="369">
        <f>SUM(L378:L382)</f>
        <v>0</v>
      </c>
      <c r="M377" s="369">
        <f>SUM(M378:M382)</f>
        <v>849999.96</v>
      </c>
    </row>
    <row r="378" spans="1:13" ht="18" customHeight="1">
      <c r="A378" s="380"/>
      <c r="B378" s="380"/>
      <c r="C378" s="380">
        <v>4170</v>
      </c>
      <c r="D378" s="399" t="s">
        <v>326</v>
      </c>
      <c r="E378" s="374">
        <f>(G378/F378)*100</f>
        <v>100</v>
      </c>
      <c r="F378" s="375">
        <v>10480</v>
      </c>
      <c r="G378" s="375">
        <v>10480</v>
      </c>
      <c r="H378" s="375">
        <v>10480</v>
      </c>
      <c r="I378" s="375"/>
      <c r="J378" s="375"/>
      <c r="K378" s="375"/>
      <c r="L378" s="375"/>
      <c r="M378" s="375"/>
    </row>
    <row r="379" spans="1:13" ht="18" customHeight="1">
      <c r="A379" s="380"/>
      <c r="B379" s="380"/>
      <c r="C379" s="380">
        <v>4210</v>
      </c>
      <c r="D379" s="399" t="s">
        <v>284</v>
      </c>
      <c r="E379" s="374">
        <f>(G379/F379)*100</f>
        <v>76.45288220551379</v>
      </c>
      <c r="F379" s="375">
        <v>7980</v>
      </c>
      <c r="G379" s="375">
        <v>6100.94</v>
      </c>
      <c r="H379" s="376"/>
      <c r="I379" s="450"/>
      <c r="J379" s="450"/>
      <c r="K379" s="450"/>
      <c r="L379" s="450"/>
      <c r="M379" s="450"/>
    </row>
    <row r="380" spans="1:13" ht="18" customHeight="1">
      <c r="A380" s="380"/>
      <c r="B380" s="380"/>
      <c r="C380" s="380">
        <v>4270</v>
      </c>
      <c r="D380" s="399" t="s">
        <v>329</v>
      </c>
      <c r="E380" s="374">
        <f>(G380/F380)*100</f>
        <v>0</v>
      </c>
      <c r="F380" s="375">
        <v>15000</v>
      </c>
      <c r="G380" s="375">
        <v>0</v>
      </c>
      <c r="H380" s="376"/>
      <c r="I380" s="450"/>
      <c r="J380" s="450"/>
      <c r="K380" s="450"/>
      <c r="L380" s="450"/>
      <c r="M380" s="450"/>
    </row>
    <row r="381" spans="1:13" ht="18" customHeight="1">
      <c r="A381" s="380"/>
      <c r="B381" s="380"/>
      <c r="C381" s="380">
        <v>4300</v>
      </c>
      <c r="D381" s="399" t="s">
        <v>422</v>
      </c>
      <c r="E381" s="374">
        <f>(G381/F381)*100</f>
        <v>99.15306145309806</v>
      </c>
      <c r="F381" s="375">
        <v>133907</v>
      </c>
      <c r="G381" s="375">
        <v>132772.89</v>
      </c>
      <c r="H381" s="376"/>
      <c r="I381" s="450"/>
      <c r="J381" s="450"/>
      <c r="K381" s="450"/>
      <c r="L381" s="450"/>
      <c r="M381" s="450"/>
    </row>
    <row r="382" spans="1:13" ht="19.5" customHeight="1">
      <c r="A382" s="380"/>
      <c r="B382" s="380"/>
      <c r="C382" s="380">
        <v>6050</v>
      </c>
      <c r="D382" s="399" t="s">
        <v>286</v>
      </c>
      <c r="E382" s="374">
        <f>(G382/F382)*100</f>
        <v>99.99999529411764</v>
      </c>
      <c r="F382" s="375">
        <v>850000</v>
      </c>
      <c r="G382" s="376">
        <f>M382</f>
        <v>849999.96</v>
      </c>
      <c r="H382" s="376"/>
      <c r="I382" s="450"/>
      <c r="J382" s="450"/>
      <c r="K382" s="450"/>
      <c r="L382" s="450"/>
      <c r="M382" s="375">
        <f>'Zał 20'!F87</f>
        <v>849999.96</v>
      </c>
    </row>
    <row r="383" spans="1:13" ht="15" customHeight="1">
      <c r="A383" s="379">
        <v>921</v>
      </c>
      <c r="B383" s="379"/>
      <c r="C383" s="379"/>
      <c r="D383" s="60" t="s">
        <v>256</v>
      </c>
      <c r="E383" s="364">
        <f>(G383/F383)*100</f>
        <v>98.3621733042937</v>
      </c>
      <c r="F383" s="365">
        <f>SUM(F384,F392,F394,F397)</f>
        <v>1928400</v>
      </c>
      <c r="G383" s="365">
        <f>SUM(G384,G392,G394,G397)</f>
        <v>1896816.15</v>
      </c>
      <c r="H383" s="365">
        <f>SUM(H384,H392,H394,H397)</f>
        <v>0</v>
      </c>
      <c r="I383" s="365">
        <f>SUM(I384,I392,I394,I397)</f>
        <v>0</v>
      </c>
      <c r="J383" s="365">
        <f>SUM(J384,J392,J394,J397)</f>
        <v>1438650.23</v>
      </c>
      <c r="K383" s="365">
        <f>SUM(K384,K392,K394,K397)</f>
        <v>0</v>
      </c>
      <c r="L383" s="365">
        <f>SUM(L384,L392,L394,L397)</f>
        <v>0</v>
      </c>
      <c r="M383" s="365">
        <f>SUM(M384,M392,M394,M397)</f>
        <v>159373.2</v>
      </c>
    </row>
    <row r="384" spans="1:13" ht="15.75" customHeight="1">
      <c r="A384" s="370"/>
      <c r="B384" s="370">
        <v>92109</v>
      </c>
      <c r="C384" s="370"/>
      <c r="D384" s="400" t="s">
        <v>423</v>
      </c>
      <c r="E384" s="368">
        <f>(G384/F384)*100</f>
        <v>99.03825290507491</v>
      </c>
      <c r="F384" s="369">
        <f>SUM(F385:F391)</f>
        <v>1604950</v>
      </c>
      <c r="G384" s="369">
        <f>SUM(G385:G391)</f>
        <v>1589514.44</v>
      </c>
      <c r="H384" s="369">
        <f>SUM(H385:H391)</f>
        <v>0</v>
      </c>
      <c r="I384" s="369">
        <f>SUM(I385:I391)</f>
        <v>0</v>
      </c>
      <c r="J384" s="369">
        <f>SUM(J385:J391)</f>
        <v>1310000</v>
      </c>
      <c r="K384" s="369">
        <f>SUM(K385:K391)</f>
        <v>0</v>
      </c>
      <c r="L384" s="369">
        <f>SUM(L385:L391)</f>
        <v>0</v>
      </c>
      <c r="M384" s="369">
        <f>SUM(M385:M391)</f>
        <v>122396</v>
      </c>
    </row>
    <row r="385" spans="1:13" ht="19.5" customHeight="1">
      <c r="A385" s="370"/>
      <c r="B385" s="380"/>
      <c r="C385" s="380">
        <v>2480</v>
      </c>
      <c r="D385" s="399" t="s">
        <v>424</v>
      </c>
      <c r="E385" s="374">
        <f>(G385/F385)*100</f>
        <v>100</v>
      </c>
      <c r="F385" s="375">
        <v>1310000</v>
      </c>
      <c r="G385" s="376">
        <f>J385</f>
        <v>1310000</v>
      </c>
      <c r="H385" s="376"/>
      <c r="I385" s="450"/>
      <c r="J385" s="376">
        <v>1310000</v>
      </c>
      <c r="K385" s="450"/>
      <c r="L385" s="450"/>
      <c r="M385" s="450"/>
    </row>
    <row r="386" spans="1:13" s="347" customFormat="1" ht="18" customHeight="1">
      <c r="A386" s="370"/>
      <c r="B386" s="380"/>
      <c r="C386" s="380">
        <v>4210</v>
      </c>
      <c r="D386" s="399" t="s">
        <v>284</v>
      </c>
      <c r="E386" s="374">
        <f>(G386/F386)*100</f>
        <v>99.64160583941604</v>
      </c>
      <c r="F386" s="375">
        <v>41100</v>
      </c>
      <c r="G386" s="375">
        <v>40952.7</v>
      </c>
      <c r="H386" s="376"/>
      <c r="I386" s="450"/>
      <c r="J386" s="450"/>
      <c r="K386" s="450"/>
      <c r="L386" s="450"/>
      <c r="M386" s="450"/>
    </row>
    <row r="387" spans="1:13" ht="18" customHeight="1">
      <c r="A387" s="370"/>
      <c r="B387" s="380"/>
      <c r="C387" s="380">
        <v>4260</v>
      </c>
      <c r="D387" s="399" t="s">
        <v>352</v>
      </c>
      <c r="E387" s="374">
        <f>(G387/F387)*100</f>
        <v>64.3722865013774</v>
      </c>
      <c r="F387" s="375">
        <v>36300</v>
      </c>
      <c r="G387" s="375">
        <v>23367.14</v>
      </c>
      <c r="H387" s="376"/>
      <c r="I387" s="450"/>
      <c r="J387" s="450"/>
      <c r="K387" s="450"/>
      <c r="L387" s="450"/>
      <c r="M387" s="450"/>
    </row>
    <row r="388" spans="1:13" ht="18" customHeight="1">
      <c r="A388" s="370"/>
      <c r="B388" s="380"/>
      <c r="C388" s="380">
        <v>4270</v>
      </c>
      <c r="D388" s="399" t="s">
        <v>287</v>
      </c>
      <c r="E388" s="374">
        <f>(G388/F388)*100</f>
        <v>99.97144662034113</v>
      </c>
      <c r="F388" s="375">
        <v>79150</v>
      </c>
      <c r="G388" s="375">
        <v>79127.4</v>
      </c>
      <c r="H388" s="376"/>
      <c r="I388" s="450"/>
      <c r="J388" s="450"/>
      <c r="K388" s="450"/>
      <c r="L388" s="450"/>
      <c r="M388" s="450"/>
    </row>
    <row r="389" spans="1:13" ht="18" customHeight="1">
      <c r="A389" s="370"/>
      <c r="B389" s="380"/>
      <c r="C389" s="380">
        <v>4300</v>
      </c>
      <c r="D389" s="399" t="s">
        <v>278</v>
      </c>
      <c r="E389" s="374">
        <f>(G389/F389)*100</f>
        <v>87.11033333333333</v>
      </c>
      <c r="F389" s="375">
        <v>15000</v>
      </c>
      <c r="G389" s="375">
        <v>13066.55</v>
      </c>
      <c r="H389" s="376"/>
      <c r="I389" s="450"/>
      <c r="J389" s="450"/>
      <c r="K389" s="450"/>
      <c r="L389" s="450"/>
      <c r="M389" s="450"/>
    </row>
    <row r="390" spans="1:13" ht="18" customHeight="1">
      <c r="A390" s="370"/>
      <c r="B390" s="380"/>
      <c r="C390" s="380">
        <v>4370</v>
      </c>
      <c r="D390" s="70" t="s">
        <v>308</v>
      </c>
      <c r="E390" s="374">
        <f>(G390/F390)*100</f>
        <v>60.465</v>
      </c>
      <c r="F390" s="375">
        <v>1000</v>
      </c>
      <c r="G390" s="375">
        <v>604.65</v>
      </c>
      <c r="H390" s="376"/>
      <c r="I390" s="450"/>
      <c r="J390" s="450"/>
      <c r="K390" s="450"/>
      <c r="L390" s="450"/>
      <c r="M390" s="450"/>
    </row>
    <row r="391" spans="1:13" ht="18" customHeight="1">
      <c r="A391" s="380"/>
      <c r="B391" s="380"/>
      <c r="C391" s="380">
        <v>6060</v>
      </c>
      <c r="D391" s="399" t="s">
        <v>425</v>
      </c>
      <c r="E391" s="374">
        <f>(G391/F391)*100</f>
        <v>99.99673202614379</v>
      </c>
      <c r="F391" s="375">
        <v>122400</v>
      </c>
      <c r="G391" s="376">
        <f>M391</f>
        <v>122396</v>
      </c>
      <c r="H391" s="376"/>
      <c r="I391" s="450"/>
      <c r="J391" s="450"/>
      <c r="K391" s="450"/>
      <c r="L391" s="450"/>
      <c r="M391" s="375">
        <f>'Zał 20'!F91</f>
        <v>122396</v>
      </c>
    </row>
    <row r="392" spans="1:13" ht="18" customHeight="1">
      <c r="A392" s="370"/>
      <c r="B392" s="370">
        <v>92113</v>
      </c>
      <c r="C392" s="370"/>
      <c r="D392" s="400" t="s">
        <v>426</v>
      </c>
      <c r="E392" s="368">
        <f>(G392/F392)*100</f>
        <v>79.09561497326203</v>
      </c>
      <c r="F392" s="369">
        <f>SUM(F393)</f>
        <v>46750</v>
      </c>
      <c r="G392" s="369">
        <f>SUM(G393)</f>
        <v>36977.2</v>
      </c>
      <c r="H392" s="369">
        <f>SUM(H393)</f>
        <v>0</v>
      </c>
      <c r="I392" s="369">
        <f>SUM(I393)</f>
        <v>0</v>
      </c>
      <c r="J392" s="369">
        <f>SUM(J393)</f>
        <v>36977.2</v>
      </c>
      <c r="K392" s="369">
        <f>SUM(K393)</f>
        <v>0</v>
      </c>
      <c r="L392" s="369">
        <f>SUM(L393)</f>
        <v>0</v>
      </c>
      <c r="M392" s="369">
        <f>SUM(M393)</f>
        <v>36977.2</v>
      </c>
    </row>
    <row r="393" spans="1:13" ht="29.25" customHeight="1">
      <c r="A393" s="380"/>
      <c r="B393" s="380"/>
      <c r="C393" s="380">
        <v>6229</v>
      </c>
      <c r="D393" s="399" t="s">
        <v>427</v>
      </c>
      <c r="E393" s="374">
        <f>(G393/F393)*100</f>
        <v>79.09561497326203</v>
      </c>
      <c r="F393" s="375">
        <v>46750</v>
      </c>
      <c r="G393" s="376">
        <f>M393</f>
        <v>36977.2</v>
      </c>
      <c r="H393" s="376"/>
      <c r="I393" s="450"/>
      <c r="J393" s="450">
        <f>M393</f>
        <v>36977.2</v>
      </c>
      <c r="K393" s="450"/>
      <c r="L393" s="450"/>
      <c r="M393" s="375">
        <f>'Zał 20'!F95</f>
        <v>36977.2</v>
      </c>
    </row>
    <row r="394" spans="1:13" ht="17.25" customHeight="1">
      <c r="A394" s="370"/>
      <c r="B394" s="370">
        <v>92120</v>
      </c>
      <c r="C394" s="370"/>
      <c r="D394" s="400" t="s">
        <v>428</v>
      </c>
      <c r="E394" s="368">
        <f>(G394/F394)*100</f>
        <v>100</v>
      </c>
      <c r="F394" s="369">
        <f>SUM(F395:F396)</f>
        <v>56000</v>
      </c>
      <c r="G394" s="369">
        <f>SUM(G395:G396)</f>
        <v>56000</v>
      </c>
      <c r="H394" s="369">
        <f>SUM(H395:H396)</f>
        <v>0</v>
      </c>
      <c r="I394" s="369">
        <f>SUM(I395:I396)</f>
        <v>0</v>
      </c>
      <c r="J394" s="369">
        <f>SUM(J395:J396)</f>
        <v>45000</v>
      </c>
      <c r="K394" s="369">
        <f>SUM(K395:K396)</f>
        <v>0</v>
      </c>
      <c r="L394" s="369">
        <f>SUM(L395:L396)</f>
        <v>0</v>
      </c>
      <c r="M394" s="369">
        <f>SUM(M395:M396)</f>
        <v>0</v>
      </c>
    </row>
    <row r="395" spans="1:13" ht="49.5" customHeight="1">
      <c r="A395" s="380"/>
      <c r="B395" s="380"/>
      <c r="C395" s="380">
        <v>2720</v>
      </c>
      <c r="D395" s="399" t="s">
        <v>429</v>
      </c>
      <c r="E395" s="374">
        <f>(G395/F395)*100</f>
        <v>100</v>
      </c>
      <c r="F395" s="375">
        <v>45000</v>
      </c>
      <c r="G395" s="376">
        <f>J395</f>
        <v>45000</v>
      </c>
      <c r="H395" s="375"/>
      <c r="I395" s="375"/>
      <c r="J395" s="375">
        <f>'Zał 19'!F56</f>
        <v>45000</v>
      </c>
      <c r="K395" s="369"/>
      <c r="L395" s="369"/>
      <c r="M395" s="375">
        <v>0</v>
      </c>
    </row>
    <row r="396" spans="1:13" ht="18" customHeight="1">
      <c r="A396" s="370"/>
      <c r="B396" s="380"/>
      <c r="C396" s="415">
        <v>4270</v>
      </c>
      <c r="D396" s="399" t="s">
        <v>287</v>
      </c>
      <c r="E396" s="374">
        <f>(G396/F396)*100</f>
        <v>100</v>
      </c>
      <c r="F396" s="375">
        <v>11000</v>
      </c>
      <c r="G396" s="375">
        <v>11000</v>
      </c>
      <c r="H396" s="376"/>
      <c r="I396" s="450"/>
      <c r="J396" s="450"/>
      <c r="K396" s="450"/>
      <c r="L396" s="450"/>
      <c r="M396" s="450"/>
    </row>
    <row r="397" spans="1:13" ht="18" customHeight="1">
      <c r="A397" s="370"/>
      <c r="B397" s="370">
        <v>92195</v>
      </c>
      <c r="C397" s="370"/>
      <c r="D397" s="400" t="s">
        <v>42</v>
      </c>
      <c r="E397" s="368">
        <f>(G397/F397)*100</f>
        <v>97.11124150430447</v>
      </c>
      <c r="F397" s="369">
        <f>SUM(F398:F401)</f>
        <v>220700</v>
      </c>
      <c r="G397" s="369">
        <f>SUM(G398:G401)</f>
        <v>214324.50999999998</v>
      </c>
      <c r="H397" s="369">
        <f>SUM(H398:H401)</f>
        <v>0</v>
      </c>
      <c r="I397" s="369">
        <f>SUM(I398:I401)</f>
        <v>0</v>
      </c>
      <c r="J397" s="369">
        <f>SUM(J398:J401)</f>
        <v>46673.03</v>
      </c>
      <c r="K397" s="369">
        <f>SUM(K398:K401)</f>
        <v>0</v>
      </c>
      <c r="L397" s="369">
        <f>SUM(L398:L401)</f>
        <v>0</v>
      </c>
      <c r="M397" s="369">
        <f>SUM(M398:M401)</f>
        <v>0</v>
      </c>
    </row>
    <row r="398" spans="1:239" s="454" customFormat="1" ht="34.5" customHeight="1">
      <c r="A398" s="370"/>
      <c r="B398" s="380"/>
      <c r="C398" s="380">
        <v>2320</v>
      </c>
      <c r="D398" s="399" t="s">
        <v>385</v>
      </c>
      <c r="E398" s="374">
        <f>(G398/F398)*100</f>
        <v>56.20522727272728</v>
      </c>
      <c r="F398" s="375">
        <v>4400</v>
      </c>
      <c r="G398" s="375">
        <f>J398</f>
        <v>2473.03</v>
      </c>
      <c r="H398" s="376"/>
      <c r="I398" s="450"/>
      <c r="J398" s="375">
        <v>2473.03</v>
      </c>
      <c r="K398" s="450"/>
      <c r="L398" s="450"/>
      <c r="M398" s="451"/>
      <c r="N398" s="444"/>
      <c r="O398" s="452"/>
      <c r="P398" s="453"/>
      <c r="S398" s="453"/>
      <c r="T398" s="446"/>
      <c r="U398" s="449"/>
      <c r="V398" s="449"/>
      <c r="W398" s="397"/>
      <c r="X398" s="398"/>
      <c r="Y398" s="398"/>
      <c r="Z398" s="444"/>
      <c r="AA398" s="452"/>
      <c r="AB398" s="453"/>
      <c r="AE398" s="453"/>
      <c r="AF398" s="446"/>
      <c r="AG398" s="449"/>
      <c r="AH398" s="449"/>
      <c r="AI398" s="397"/>
      <c r="AJ398" s="398"/>
      <c r="AK398" s="398"/>
      <c r="AL398" s="444"/>
      <c r="AM398" s="452"/>
      <c r="AN398" s="453"/>
      <c r="AQ398" s="453"/>
      <c r="AR398" s="446"/>
      <c r="AS398" s="449"/>
      <c r="AT398" s="449"/>
      <c r="AU398" s="397"/>
      <c r="AV398" s="398"/>
      <c r="AW398" s="398"/>
      <c r="AX398" s="444"/>
      <c r="AY398" s="452"/>
      <c r="AZ398" s="453"/>
      <c r="BC398" s="453"/>
      <c r="BD398" s="446"/>
      <c r="BE398" s="449"/>
      <c r="BF398" s="449"/>
      <c r="BG398" s="397"/>
      <c r="BH398" s="398"/>
      <c r="BI398" s="398"/>
      <c r="BJ398" s="444"/>
      <c r="BK398" s="452"/>
      <c r="BL398" s="453"/>
      <c r="BO398" s="453"/>
      <c r="BP398" s="446"/>
      <c r="BQ398" s="449"/>
      <c r="BR398" s="449"/>
      <c r="BS398" s="397"/>
      <c r="BT398" s="398"/>
      <c r="BU398" s="398"/>
      <c r="BV398" s="444"/>
      <c r="BW398" s="452"/>
      <c r="BX398" s="453"/>
      <c r="CA398" s="453"/>
      <c r="CB398" s="446"/>
      <c r="CC398" s="449"/>
      <c r="CD398" s="449"/>
      <c r="CE398" s="397"/>
      <c r="CF398" s="398"/>
      <c r="CG398" s="398"/>
      <c r="CH398" s="444"/>
      <c r="CI398" s="452"/>
      <c r="CJ398" s="453"/>
      <c r="CM398" s="453"/>
      <c r="CN398" s="446"/>
      <c r="CO398" s="449"/>
      <c r="CP398" s="449"/>
      <c r="CQ398" s="397"/>
      <c r="CR398" s="398"/>
      <c r="CS398" s="398"/>
      <c r="CT398" s="444"/>
      <c r="CU398" s="452"/>
      <c r="CV398" s="453"/>
      <c r="CY398" s="453"/>
      <c r="CZ398" s="446"/>
      <c r="DA398" s="449"/>
      <c r="DB398" s="449"/>
      <c r="DC398" s="397"/>
      <c r="DD398" s="398"/>
      <c r="DE398" s="398"/>
      <c r="DF398" s="444"/>
      <c r="DG398" s="452"/>
      <c r="DH398" s="453"/>
      <c r="DK398" s="453"/>
      <c r="DL398" s="446"/>
      <c r="DM398" s="449"/>
      <c r="DN398" s="449"/>
      <c r="DO398" s="397"/>
      <c r="DP398" s="398"/>
      <c r="DQ398" s="398"/>
      <c r="DR398" s="444"/>
      <c r="DS398" s="452"/>
      <c r="DT398" s="453"/>
      <c r="DW398" s="453"/>
      <c r="DX398" s="446"/>
      <c r="DY398" s="449"/>
      <c r="DZ398" s="449"/>
      <c r="EA398" s="397"/>
      <c r="EB398" s="398"/>
      <c r="EC398" s="398"/>
      <c r="ED398" s="444"/>
      <c r="EE398" s="452"/>
      <c r="EF398" s="453"/>
      <c r="EI398" s="453"/>
      <c r="EJ398" s="446"/>
      <c r="EK398" s="449"/>
      <c r="EL398" s="449"/>
      <c r="EM398" s="397"/>
      <c r="EN398" s="398"/>
      <c r="EO398" s="398"/>
      <c r="EP398" s="444"/>
      <c r="EQ398" s="452"/>
      <c r="ER398" s="453"/>
      <c r="EU398" s="453"/>
      <c r="EV398" s="446"/>
      <c r="EW398" s="449"/>
      <c r="EX398" s="449"/>
      <c r="EY398" s="397"/>
      <c r="EZ398" s="398"/>
      <c r="FA398" s="398"/>
      <c r="FB398" s="444"/>
      <c r="FC398" s="452"/>
      <c r="FD398" s="453"/>
      <c r="FG398" s="453"/>
      <c r="FH398" s="446"/>
      <c r="FI398" s="449"/>
      <c r="FJ398" s="449"/>
      <c r="FK398" s="397"/>
      <c r="FL398" s="398"/>
      <c r="FM398" s="398"/>
      <c r="FN398" s="444"/>
      <c r="FO398" s="452"/>
      <c r="FP398" s="453"/>
      <c r="FS398" s="453"/>
      <c r="FT398" s="446"/>
      <c r="FU398" s="449"/>
      <c r="FV398" s="449"/>
      <c r="FW398" s="397"/>
      <c r="FX398" s="398"/>
      <c r="FY398" s="398"/>
      <c r="FZ398" s="444"/>
      <c r="GA398" s="452"/>
      <c r="GB398" s="453"/>
      <c r="GE398" s="453"/>
      <c r="GF398" s="446"/>
      <c r="GG398" s="449"/>
      <c r="GH398" s="449"/>
      <c r="GI398" s="397"/>
      <c r="GJ398" s="398"/>
      <c r="GK398" s="398"/>
      <c r="GL398" s="444"/>
      <c r="GM398" s="452"/>
      <c r="GN398" s="453"/>
      <c r="GQ398" s="453"/>
      <c r="GR398" s="446"/>
      <c r="GS398" s="449"/>
      <c r="GT398" s="449"/>
      <c r="GU398" s="397"/>
      <c r="GV398" s="398"/>
      <c r="GW398" s="398"/>
      <c r="GX398" s="444"/>
      <c r="GY398" s="452"/>
      <c r="GZ398" s="453"/>
      <c r="HC398" s="453"/>
      <c r="HD398" s="446"/>
      <c r="HE398" s="449"/>
      <c r="HF398" s="449"/>
      <c r="HG398" s="397"/>
      <c r="HH398" s="398"/>
      <c r="HI398" s="398"/>
      <c r="HJ398" s="444"/>
      <c r="HK398" s="452"/>
      <c r="HL398" s="453"/>
      <c r="HO398" s="453"/>
      <c r="HP398" s="446"/>
      <c r="HQ398" s="449"/>
      <c r="HR398" s="449"/>
      <c r="HS398" s="397"/>
      <c r="HT398" s="398"/>
      <c r="HU398" s="398"/>
      <c r="HV398" s="444"/>
      <c r="HW398" s="452"/>
      <c r="HX398" s="453"/>
      <c r="IA398" s="453"/>
      <c r="IB398" s="446"/>
      <c r="IC398" s="449"/>
      <c r="ID398" s="449"/>
      <c r="IE398" s="397"/>
    </row>
    <row r="399" spans="1:13" ht="31.5" customHeight="1">
      <c r="A399" s="380"/>
      <c r="B399" s="380"/>
      <c r="C399" s="380">
        <v>2820</v>
      </c>
      <c r="D399" s="399" t="s">
        <v>430</v>
      </c>
      <c r="E399" s="374">
        <f>(G399/F399)*100</f>
        <v>97.3568281938326</v>
      </c>
      <c r="F399" s="375">
        <v>45400</v>
      </c>
      <c r="G399" s="376">
        <f>J399</f>
        <v>44200</v>
      </c>
      <c r="H399" s="376"/>
      <c r="I399" s="450"/>
      <c r="J399" s="375">
        <f>'Zał 19'!F64</f>
        <v>44200</v>
      </c>
      <c r="K399" s="450"/>
      <c r="L399" s="450"/>
      <c r="M399" s="450"/>
    </row>
    <row r="400" spans="1:13" ht="18" customHeight="1">
      <c r="A400" s="380"/>
      <c r="B400" s="380"/>
      <c r="C400" s="380">
        <v>4210</v>
      </c>
      <c r="D400" s="410" t="s">
        <v>431</v>
      </c>
      <c r="E400" s="374">
        <f>(G400/F400)*100</f>
        <v>95.78750788643534</v>
      </c>
      <c r="F400" s="375">
        <v>31700</v>
      </c>
      <c r="G400" s="375">
        <v>30364.64</v>
      </c>
      <c r="H400" s="376"/>
      <c r="I400" s="450"/>
      <c r="J400" s="450"/>
      <c r="K400" s="450"/>
      <c r="L400" s="450"/>
      <c r="M400" s="450"/>
    </row>
    <row r="401" spans="1:13" ht="18" customHeight="1">
      <c r="A401" s="380"/>
      <c r="B401" s="380"/>
      <c r="C401" s="380">
        <v>4300</v>
      </c>
      <c r="D401" s="399" t="s">
        <v>288</v>
      </c>
      <c r="E401" s="374">
        <f>(G401/F401)*100</f>
        <v>98.62560344827585</v>
      </c>
      <c r="F401" s="375">
        <v>139200</v>
      </c>
      <c r="G401" s="375">
        <v>137286.84</v>
      </c>
      <c r="H401" s="376"/>
      <c r="I401" s="450"/>
      <c r="J401" s="450"/>
      <c r="K401" s="450"/>
      <c r="L401" s="450"/>
      <c r="M401" s="450"/>
    </row>
    <row r="402" spans="1:13" ht="18" customHeight="1">
      <c r="A402" s="379">
        <v>926</v>
      </c>
      <c r="B402" s="379"/>
      <c r="C402" s="379"/>
      <c r="D402" s="60" t="s">
        <v>257</v>
      </c>
      <c r="E402" s="364">
        <f>(G402/F402)*100</f>
        <v>95.0140407045539</v>
      </c>
      <c r="F402" s="365">
        <f>SUM(F403,F408,F410)</f>
        <v>2957900</v>
      </c>
      <c r="G402" s="365">
        <f>SUM(G403,G408,G410)</f>
        <v>2810420.31</v>
      </c>
      <c r="H402" s="365">
        <f>SUM(H403,H408,H410)</f>
        <v>0</v>
      </c>
      <c r="I402" s="365">
        <f>SUM(I403,I408,I410)</f>
        <v>0</v>
      </c>
      <c r="J402" s="365">
        <f>SUM(J403,J408,J410)</f>
        <v>546518.3200000001</v>
      </c>
      <c r="K402" s="365">
        <f>SUM(K403,K408,K410)</f>
        <v>0</v>
      </c>
      <c r="L402" s="365">
        <f>SUM(L403,L408,L410)</f>
        <v>0</v>
      </c>
      <c r="M402" s="365">
        <f>SUM(M403,M408,M410)</f>
        <v>2404992.01</v>
      </c>
    </row>
    <row r="403" spans="1:13" ht="18" customHeight="1">
      <c r="A403" s="370"/>
      <c r="B403" s="370">
        <v>92601</v>
      </c>
      <c r="C403" s="370"/>
      <c r="D403" s="400" t="s">
        <v>198</v>
      </c>
      <c r="E403" s="368">
        <f>(G403/F403)*100</f>
        <v>95.4226399673069</v>
      </c>
      <c r="F403" s="369">
        <f>SUM(F404,F405,F406,F407)</f>
        <v>2447000</v>
      </c>
      <c r="G403" s="369">
        <f>SUM(G404,G405,G406,G407)</f>
        <v>2334992</v>
      </c>
      <c r="H403" s="369">
        <f>SUM(H404,H405,H406,H407)</f>
        <v>0</v>
      </c>
      <c r="I403" s="369">
        <f>SUM(I404,I405,I406,I407)</f>
        <v>0</v>
      </c>
      <c r="J403" s="369">
        <f>SUM(J404,J405,J406,J407)</f>
        <v>213985.93</v>
      </c>
      <c r="K403" s="369">
        <f>SUM(K404,K405,K406,K407)</f>
        <v>0</v>
      </c>
      <c r="L403" s="369">
        <f>SUM(L404,L405,L406,L407)</f>
        <v>0</v>
      </c>
      <c r="M403" s="369">
        <f>SUM(M404,M405,M406,M407)</f>
        <v>2334992</v>
      </c>
    </row>
    <row r="404" spans="1:13" ht="18" customHeight="1">
      <c r="A404" s="370"/>
      <c r="B404" s="370"/>
      <c r="C404" s="380">
        <v>4210</v>
      </c>
      <c r="D404" s="399" t="s">
        <v>327</v>
      </c>
      <c r="E404" s="374">
        <f>(G404/F404)*100</f>
        <v>0</v>
      </c>
      <c r="F404" s="375">
        <v>7300</v>
      </c>
      <c r="G404" s="375">
        <v>0</v>
      </c>
      <c r="H404" s="375"/>
      <c r="I404" s="375"/>
      <c r="J404" s="369"/>
      <c r="K404" s="369"/>
      <c r="L404" s="369"/>
      <c r="M404" s="369"/>
    </row>
    <row r="405" spans="1:13" ht="18" customHeight="1">
      <c r="A405" s="380"/>
      <c r="B405" s="380"/>
      <c r="C405" s="380">
        <v>6050</v>
      </c>
      <c r="D405" s="399" t="s">
        <v>333</v>
      </c>
      <c r="E405" s="374">
        <f>(G405/F405)*100</f>
        <v>95.59918228667853</v>
      </c>
      <c r="F405" s="375">
        <v>2192700</v>
      </c>
      <c r="G405" s="375">
        <f>M405</f>
        <v>2096203.27</v>
      </c>
      <c r="H405" s="375"/>
      <c r="I405" s="369"/>
      <c r="J405" s="369"/>
      <c r="K405" s="369"/>
      <c r="L405" s="369"/>
      <c r="M405" s="375">
        <f>'Zał 20'!F101</f>
        <v>2096203.27</v>
      </c>
    </row>
    <row r="406" spans="1:13" ht="18" customHeight="1">
      <c r="A406" s="380"/>
      <c r="B406" s="380"/>
      <c r="C406" s="380">
        <v>6059</v>
      </c>
      <c r="D406" s="399" t="s">
        <v>333</v>
      </c>
      <c r="E406" s="374">
        <v>99.2</v>
      </c>
      <c r="F406" s="375">
        <v>25000</v>
      </c>
      <c r="G406" s="375">
        <f>M406</f>
        <v>24802.8</v>
      </c>
      <c r="H406" s="375"/>
      <c r="I406" s="369"/>
      <c r="J406" s="369"/>
      <c r="K406" s="369"/>
      <c r="L406" s="369"/>
      <c r="M406" s="375">
        <f>'Zał 20'!F104</f>
        <v>24802.8</v>
      </c>
    </row>
    <row r="407" spans="1:13" ht="29.25" customHeight="1">
      <c r="A407" s="370"/>
      <c r="B407" s="370"/>
      <c r="C407" s="380">
        <v>6620</v>
      </c>
      <c r="D407" s="99" t="s">
        <v>283</v>
      </c>
      <c r="E407" s="374">
        <f>(G407/F407)*100</f>
        <v>96.39005855855855</v>
      </c>
      <c r="F407" s="375">
        <v>222000</v>
      </c>
      <c r="G407" s="375">
        <f>M407</f>
        <v>213985.93</v>
      </c>
      <c r="H407" s="376"/>
      <c r="I407" s="450"/>
      <c r="J407" s="450">
        <f>M407</f>
        <v>213985.93</v>
      </c>
      <c r="K407" s="450"/>
      <c r="L407" s="450"/>
      <c r="M407" s="375">
        <f>'Zał 20'!F99</f>
        <v>213985.93</v>
      </c>
    </row>
    <row r="408" spans="1:239" s="448" customFormat="1" ht="19.5" customHeight="1">
      <c r="A408" s="370"/>
      <c r="B408" s="370">
        <v>92605</v>
      </c>
      <c r="C408" s="370"/>
      <c r="D408" s="400" t="s">
        <v>432</v>
      </c>
      <c r="E408" s="368">
        <f>(G408/F408)*100</f>
        <v>99.07824218750001</v>
      </c>
      <c r="F408" s="369">
        <f>F409</f>
        <v>332800</v>
      </c>
      <c r="G408" s="369">
        <f>G409</f>
        <v>329732.39</v>
      </c>
      <c r="H408" s="369">
        <f>H409</f>
        <v>0</v>
      </c>
      <c r="I408" s="369">
        <f>I409</f>
        <v>0</v>
      </c>
      <c r="J408" s="369">
        <f>J409</f>
        <v>329732.39</v>
      </c>
      <c r="K408" s="369">
        <f>K409</f>
        <v>0</v>
      </c>
      <c r="L408" s="369">
        <f>L409</f>
        <v>0</v>
      </c>
      <c r="M408" s="369">
        <f>M409</f>
        <v>0</v>
      </c>
      <c r="T408" s="446"/>
      <c r="U408" s="446"/>
      <c r="V408" s="446"/>
      <c r="W408" s="447"/>
      <c r="AF408" s="446"/>
      <c r="AG408" s="446"/>
      <c r="AH408" s="446"/>
      <c r="AI408" s="447"/>
      <c r="AR408" s="446"/>
      <c r="AS408" s="446"/>
      <c r="AT408" s="446"/>
      <c r="AU408" s="447"/>
      <c r="BD408" s="446"/>
      <c r="BE408" s="446"/>
      <c r="BF408" s="446"/>
      <c r="BG408" s="447"/>
      <c r="BP408" s="446"/>
      <c r="BQ408" s="446"/>
      <c r="BR408" s="446"/>
      <c r="BS408" s="447"/>
      <c r="CB408" s="446"/>
      <c r="CC408" s="446"/>
      <c r="CD408" s="446"/>
      <c r="CE408" s="447"/>
      <c r="CN408" s="446"/>
      <c r="CO408" s="446"/>
      <c r="CP408" s="446"/>
      <c r="CQ408" s="447"/>
      <c r="CZ408" s="446"/>
      <c r="DA408" s="446"/>
      <c r="DB408" s="446"/>
      <c r="DC408" s="447"/>
      <c r="DL408" s="446"/>
      <c r="DM408" s="446"/>
      <c r="DN408" s="446"/>
      <c r="DO408" s="447"/>
      <c r="DX408" s="446"/>
      <c r="DY408" s="446"/>
      <c r="DZ408" s="446"/>
      <c r="EA408" s="447"/>
      <c r="EJ408" s="446"/>
      <c r="EK408" s="446"/>
      <c r="EL408" s="446"/>
      <c r="EM408" s="447"/>
      <c r="EV408" s="446"/>
      <c r="EW408" s="446"/>
      <c r="EX408" s="446"/>
      <c r="EY408" s="447"/>
      <c r="FH408" s="446"/>
      <c r="FI408" s="446"/>
      <c r="FJ408" s="446"/>
      <c r="FK408" s="447"/>
      <c r="FT408" s="446"/>
      <c r="FU408" s="446"/>
      <c r="FV408" s="446"/>
      <c r="FW408" s="447"/>
      <c r="GF408" s="446"/>
      <c r="GG408" s="446"/>
      <c r="GH408" s="446"/>
      <c r="GI408" s="447"/>
      <c r="GR408" s="446"/>
      <c r="GS408" s="446"/>
      <c r="GT408" s="446"/>
      <c r="GU408" s="447"/>
      <c r="HD408" s="446"/>
      <c r="HE408" s="446"/>
      <c r="HF408" s="446"/>
      <c r="HG408" s="447"/>
      <c r="HP408" s="446"/>
      <c r="HQ408" s="446"/>
      <c r="HR408" s="446"/>
      <c r="HS408" s="447"/>
      <c r="IB408" s="446"/>
      <c r="IC408" s="446"/>
      <c r="ID408" s="446"/>
      <c r="IE408" s="447"/>
    </row>
    <row r="409" spans="1:239" s="454" customFormat="1" ht="31.5" customHeight="1">
      <c r="A409" s="370"/>
      <c r="B409" s="380"/>
      <c r="C409" s="380">
        <v>2820</v>
      </c>
      <c r="D409" s="399" t="s">
        <v>433</v>
      </c>
      <c r="E409" s="374">
        <f>(G409/F409)*100</f>
        <v>99.07824218750001</v>
      </c>
      <c r="F409" s="375">
        <v>332800</v>
      </c>
      <c r="G409" s="376">
        <f>J409</f>
        <v>329732.39</v>
      </c>
      <c r="H409" s="376"/>
      <c r="I409" s="450"/>
      <c r="J409" s="375">
        <f>'Zał 19'!F74</f>
        <v>329732.39</v>
      </c>
      <c r="K409" s="450"/>
      <c r="L409" s="450"/>
      <c r="M409" s="451"/>
      <c r="N409" s="444"/>
      <c r="O409" s="452"/>
      <c r="P409" s="398"/>
      <c r="S409" s="453"/>
      <c r="T409" s="446"/>
      <c r="U409" s="449"/>
      <c r="V409" s="449"/>
      <c r="W409" s="455"/>
      <c r="X409" s="398"/>
      <c r="Y409" s="444"/>
      <c r="Z409" s="444"/>
      <c r="AA409" s="452"/>
      <c r="AB409" s="398"/>
      <c r="AE409" s="453"/>
      <c r="AF409" s="446"/>
      <c r="AG409" s="449"/>
      <c r="AH409" s="449"/>
      <c r="AI409" s="455"/>
      <c r="AJ409" s="398"/>
      <c r="AK409" s="444"/>
      <c r="AL409" s="444"/>
      <c r="AM409" s="452"/>
      <c r="AN409" s="398"/>
      <c r="AQ409" s="453"/>
      <c r="AR409" s="446"/>
      <c r="AS409" s="449"/>
      <c r="AT409" s="449"/>
      <c r="AU409" s="455"/>
      <c r="AV409" s="398"/>
      <c r="AW409" s="444"/>
      <c r="AX409" s="444"/>
      <c r="AY409" s="452"/>
      <c r="AZ409" s="398"/>
      <c r="BC409" s="453"/>
      <c r="BD409" s="446"/>
      <c r="BE409" s="449"/>
      <c r="BF409" s="449"/>
      <c r="BG409" s="455"/>
      <c r="BH409" s="398"/>
      <c r="BI409" s="444"/>
      <c r="BJ409" s="444"/>
      <c r="BK409" s="452"/>
      <c r="BL409" s="398"/>
      <c r="BO409" s="453"/>
      <c r="BP409" s="446"/>
      <c r="BQ409" s="449"/>
      <c r="BR409" s="449"/>
      <c r="BS409" s="455"/>
      <c r="BT409" s="398"/>
      <c r="BU409" s="444"/>
      <c r="BV409" s="444"/>
      <c r="BW409" s="452"/>
      <c r="BX409" s="398"/>
      <c r="CA409" s="453"/>
      <c r="CB409" s="446"/>
      <c r="CC409" s="449"/>
      <c r="CD409" s="449"/>
      <c r="CE409" s="455"/>
      <c r="CF409" s="398"/>
      <c r="CG409" s="444"/>
      <c r="CH409" s="444"/>
      <c r="CI409" s="452"/>
      <c r="CJ409" s="398"/>
      <c r="CM409" s="453"/>
      <c r="CN409" s="446"/>
      <c r="CO409" s="449"/>
      <c r="CP409" s="449"/>
      <c r="CQ409" s="455"/>
      <c r="CR409" s="398"/>
      <c r="CS409" s="444"/>
      <c r="CT409" s="444"/>
      <c r="CU409" s="452"/>
      <c r="CV409" s="398"/>
      <c r="CY409" s="453"/>
      <c r="CZ409" s="446"/>
      <c r="DA409" s="449"/>
      <c r="DB409" s="449"/>
      <c r="DC409" s="455"/>
      <c r="DD409" s="398"/>
      <c r="DE409" s="444"/>
      <c r="DF409" s="444"/>
      <c r="DG409" s="452"/>
      <c r="DH409" s="398"/>
      <c r="DK409" s="453"/>
      <c r="DL409" s="446"/>
      <c r="DM409" s="449"/>
      <c r="DN409" s="449"/>
      <c r="DO409" s="455"/>
      <c r="DP409" s="398"/>
      <c r="DQ409" s="444"/>
      <c r="DR409" s="444"/>
      <c r="DS409" s="452"/>
      <c r="DT409" s="398"/>
      <c r="DW409" s="453"/>
      <c r="DX409" s="446"/>
      <c r="DY409" s="449"/>
      <c r="DZ409" s="449"/>
      <c r="EA409" s="455"/>
      <c r="EB409" s="398"/>
      <c r="EC409" s="444"/>
      <c r="ED409" s="444"/>
      <c r="EE409" s="452"/>
      <c r="EF409" s="398"/>
      <c r="EI409" s="453"/>
      <c r="EJ409" s="446"/>
      <c r="EK409" s="449"/>
      <c r="EL409" s="449"/>
      <c r="EM409" s="455"/>
      <c r="EN409" s="398"/>
      <c r="EO409" s="444"/>
      <c r="EP409" s="444"/>
      <c r="EQ409" s="452"/>
      <c r="ER409" s="398"/>
      <c r="EU409" s="453"/>
      <c r="EV409" s="446"/>
      <c r="EW409" s="449"/>
      <c r="EX409" s="449"/>
      <c r="EY409" s="455"/>
      <c r="EZ409" s="398"/>
      <c r="FA409" s="444"/>
      <c r="FB409" s="444"/>
      <c r="FC409" s="452"/>
      <c r="FD409" s="398"/>
      <c r="FG409" s="453"/>
      <c r="FH409" s="446"/>
      <c r="FI409" s="449"/>
      <c r="FJ409" s="449"/>
      <c r="FK409" s="455"/>
      <c r="FL409" s="398"/>
      <c r="FM409" s="444"/>
      <c r="FN409" s="444"/>
      <c r="FO409" s="452"/>
      <c r="FP409" s="398"/>
      <c r="FS409" s="453"/>
      <c r="FT409" s="446"/>
      <c r="FU409" s="449"/>
      <c r="FV409" s="449"/>
      <c r="FW409" s="455"/>
      <c r="FX409" s="398"/>
      <c r="FY409" s="444"/>
      <c r="FZ409" s="444"/>
      <c r="GA409" s="452"/>
      <c r="GB409" s="398"/>
      <c r="GE409" s="453"/>
      <c r="GF409" s="446"/>
      <c r="GG409" s="449"/>
      <c r="GH409" s="449"/>
      <c r="GI409" s="455"/>
      <c r="GJ409" s="398"/>
      <c r="GK409" s="444"/>
      <c r="GL409" s="444"/>
      <c r="GM409" s="452"/>
      <c r="GN409" s="398"/>
      <c r="GQ409" s="453"/>
      <c r="GR409" s="446"/>
      <c r="GS409" s="449"/>
      <c r="GT409" s="449"/>
      <c r="GU409" s="455"/>
      <c r="GV409" s="398"/>
      <c r="GW409" s="444"/>
      <c r="GX409" s="444"/>
      <c r="GY409" s="452"/>
      <c r="GZ409" s="398"/>
      <c r="HC409" s="453"/>
      <c r="HD409" s="446"/>
      <c r="HE409" s="449"/>
      <c r="HF409" s="449"/>
      <c r="HG409" s="455"/>
      <c r="HH409" s="398"/>
      <c r="HI409" s="444"/>
      <c r="HJ409" s="444"/>
      <c r="HK409" s="452"/>
      <c r="HL409" s="398"/>
      <c r="HO409" s="453"/>
      <c r="HP409" s="446"/>
      <c r="HQ409" s="449"/>
      <c r="HR409" s="449"/>
      <c r="HS409" s="455"/>
      <c r="HT409" s="398"/>
      <c r="HU409" s="444"/>
      <c r="HV409" s="444"/>
      <c r="HW409" s="452"/>
      <c r="HX409" s="398"/>
      <c r="IA409" s="453"/>
      <c r="IB409" s="446"/>
      <c r="IC409" s="449"/>
      <c r="ID409" s="449"/>
      <c r="IE409" s="455"/>
    </row>
    <row r="410" spans="1:13" ht="18" customHeight="1">
      <c r="A410" s="370"/>
      <c r="B410" s="370">
        <v>92695</v>
      </c>
      <c r="C410" s="370"/>
      <c r="D410" s="400" t="s">
        <v>42</v>
      </c>
      <c r="E410" s="368">
        <f>(G410/F410)*100</f>
        <v>81.80568220101065</v>
      </c>
      <c r="F410" s="369">
        <f>SUM(F411:F414)</f>
        <v>178100</v>
      </c>
      <c r="G410" s="369">
        <f>SUM(G411:G414)</f>
        <v>145695.91999999998</v>
      </c>
      <c r="H410" s="369">
        <f>SUM(H411:H414)</f>
        <v>0</v>
      </c>
      <c r="I410" s="369">
        <f>SUM(I411:I414)</f>
        <v>0</v>
      </c>
      <c r="J410" s="369">
        <f>SUM(J411:J414)</f>
        <v>2800</v>
      </c>
      <c r="K410" s="369">
        <f>SUM(K411:K414)</f>
        <v>0</v>
      </c>
      <c r="L410" s="369">
        <f>SUM(L411:L414)</f>
        <v>0</v>
      </c>
      <c r="M410" s="369">
        <f>SUM(M411:M414)</f>
        <v>70000.01</v>
      </c>
    </row>
    <row r="411" spans="1:13" ht="34.5" customHeight="1">
      <c r="A411" s="380"/>
      <c r="B411" s="380"/>
      <c r="C411" s="380">
        <v>2320</v>
      </c>
      <c r="D411" s="399" t="s">
        <v>434</v>
      </c>
      <c r="E411" s="374">
        <f>(G411/F411)*100</f>
        <v>100</v>
      </c>
      <c r="F411" s="375">
        <v>2800</v>
      </c>
      <c r="G411" s="376">
        <f>J411</f>
        <v>2800</v>
      </c>
      <c r="H411" s="376"/>
      <c r="I411" s="450"/>
      <c r="J411" s="375">
        <f>'Zał 19'!F89</f>
        <v>2800</v>
      </c>
      <c r="K411" s="450"/>
      <c r="L411" s="450"/>
      <c r="M411" s="450"/>
    </row>
    <row r="412" spans="1:13" ht="18" customHeight="1">
      <c r="A412" s="380"/>
      <c r="B412" s="380"/>
      <c r="C412" s="380">
        <v>4210</v>
      </c>
      <c r="D412" s="399" t="s">
        <v>284</v>
      </c>
      <c r="E412" s="374">
        <f>(G412/F412)*100</f>
        <v>57.140118694362016</v>
      </c>
      <c r="F412" s="375">
        <v>33700</v>
      </c>
      <c r="G412" s="375">
        <v>19256.22</v>
      </c>
      <c r="H412" s="376"/>
      <c r="I412" s="450"/>
      <c r="J412" s="450"/>
      <c r="K412" s="450"/>
      <c r="L412" s="450"/>
      <c r="M412" s="450"/>
    </row>
    <row r="413" spans="1:13" ht="18" customHeight="1">
      <c r="A413" s="380"/>
      <c r="B413" s="380"/>
      <c r="C413" s="380">
        <v>4300</v>
      </c>
      <c r="D413" s="399" t="s">
        <v>305</v>
      </c>
      <c r="E413" s="374">
        <f>(G413/F413)*100</f>
        <v>74.91576815642459</v>
      </c>
      <c r="F413" s="375">
        <v>71600</v>
      </c>
      <c r="G413" s="375">
        <v>53639.69</v>
      </c>
      <c r="H413" s="376"/>
      <c r="I413" s="450"/>
      <c r="J413" s="450"/>
      <c r="K413" s="450"/>
      <c r="L413" s="450"/>
      <c r="M413" s="450"/>
    </row>
    <row r="414" spans="1:13" ht="24" customHeight="1">
      <c r="A414" s="456"/>
      <c r="B414" s="456"/>
      <c r="C414" s="456">
        <v>6060</v>
      </c>
      <c r="D414" s="457" t="s">
        <v>425</v>
      </c>
      <c r="E414" s="458">
        <f>(G414/F414)*100</f>
        <v>100.00001428571427</v>
      </c>
      <c r="F414" s="459">
        <v>70000</v>
      </c>
      <c r="G414" s="460">
        <f>M414</f>
        <v>70000.01</v>
      </c>
      <c r="H414" s="460"/>
      <c r="I414" s="461"/>
      <c r="J414" s="461"/>
      <c r="K414" s="461"/>
      <c r="L414" s="461"/>
      <c r="M414" s="459">
        <f>'Zał 20'!F107</f>
        <v>70000.01</v>
      </c>
    </row>
    <row r="415" spans="1:13" ht="18" customHeight="1">
      <c r="A415" s="462" t="s">
        <v>205</v>
      </c>
      <c r="B415" s="462"/>
      <c r="C415" s="462"/>
      <c r="D415" s="462"/>
      <c r="E415" s="463">
        <f>(G415/F415)*100</f>
        <v>97.39443051040263</v>
      </c>
      <c r="F415" s="464">
        <f>SUM(F402,F383,F355,F351,F332,F268,F241,F136,F128,F123,F119,F102,F53,F43,F32,F17,F13,F8)</f>
        <v>44804404.36</v>
      </c>
      <c r="G415" s="464">
        <f>SUM(G402,G383,G355,G351,G332,G268,G241,G136,G128,G123,G119,G102,G53,G43,G32,G17,G13,G8)</f>
        <v>43636994.470000006</v>
      </c>
      <c r="H415" s="464">
        <f>SUM(H402,H383,H355,H351,H332,H268,H241,H136,H128,H123,H119,H102,H53,H43,H32,H17,H13,H8)</f>
        <v>12957337.120000001</v>
      </c>
      <c r="I415" s="464">
        <f>SUM(I402,I383,I355,I351,I332,I268,I241,I136,I128,I123,I119,I102,I53,I43,I32,I17,I13,I8)</f>
        <v>2209382.5</v>
      </c>
      <c r="J415" s="464">
        <f>SUM(J402,J383,J355,J351,J332,J268,J241,J136,J128,J123,J119,J102,J53,J43,J32,J17,J13,J8)</f>
        <v>6348260.700000001</v>
      </c>
      <c r="K415" s="464">
        <f>SUM(K402,K383,K355,K351,K332,K268,K241,K136,K128,K123,K119,K102,K53,K43,K32,K17,K13,K8)</f>
        <v>420996.76</v>
      </c>
      <c r="L415" s="464">
        <f>SUM(L402,L383,L355,L351,L332,L268,L241,L136,L128,L123,L119,L102,L53,L43,L32,L17,L13,L8)</f>
        <v>0</v>
      </c>
      <c r="M415" s="464">
        <f>SUM(M402,M383,M355,M351,M332,M268,M241,M136,M128,M123,M119,M102,M53,M43,M32,M17,M13,M8)</f>
        <v>11888305.629999997</v>
      </c>
    </row>
    <row r="416" spans="5:13" ht="18" customHeight="1">
      <c r="E416" s="465"/>
      <c r="F416" s="466"/>
      <c r="G416" s="416"/>
      <c r="H416" s="466"/>
      <c r="I416" s="466"/>
      <c r="J416" s="467"/>
      <c r="M416" s="466"/>
    </row>
    <row r="417" spans="5:13" ht="18" customHeight="1">
      <c r="E417" s="466"/>
      <c r="F417" s="466"/>
      <c r="G417" s="416"/>
      <c r="H417" s="466"/>
      <c r="I417" s="466"/>
      <c r="J417" s="468"/>
      <c r="M417" s="466"/>
    </row>
    <row r="418" spans="5:13" ht="18" customHeight="1">
      <c r="E418" s="466"/>
      <c r="F418" s="466"/>
      <c r="G418" s="416"/>
      <c r="H418" s="466"/>
      <c r="I418" s="466"/>
      <c r="J418" s="467"/>
      <c r="L418" s="467"/>
      <c r="M418" s="466"/>
    </row>
    <row r="419" spans="5:13" ht="18" customHeight="1">
      <c r="E419" s="466"/>
      <c r="F419" s="466"/>
      <c r="G419" s="416"/>
      <c r="H419" s="466"/>
      <c r="I419" s="466"/>
      <c r="J419" s="467"/>
      <c r="M419" s="466"/>
    </row>
    <row r="420" spans="5:13" ht="18" customHeight="1">
      <c r="E420" s="466"/>
      <c r="F420" s="466"/>
      <c r="G420" s="416"/>
      <c r="H420" s="466"/>
      <c r="I420" s="466"/>
      <c r="J420" s="467"/>
      <c r="M420" s="466"/>
    </row>
    <row r="421" spans="5:13" ht="18" customHeight="1">
      <c r="E421" s="466"/>
      <c r="F421" s="466"/>
      <c r="G421" s="416"/>
      <c r="H421" s="466"/>
      <c r="I421" s="466"/>
      <c r="J421" s="467"/>
      <c r="M421" s="466"/>
    </row>
    <row r="422" spans="5:13" ht="18" customHeight="1">
      <c r="E422" s="466"/>
      <c r="F422" s="466"/>
      <c r="G422" s="416"/>
      <c r="H422" s="466"/>
      <c r="I422" s="466"/>
      <c r="J422" s="467"/>
      <c r="M422" s="466"/>
    </row>
    <row r="423" spans="5:13" ht="18" customHeight="1">
      <c r="E423" s="466"/>
      <c r="F423" s="466"/>
      <c r="G423" s="416"/>
      <c r="H423" s="466"/>
      <c r="I423" s="466"/>
      <c r="J423" s="467"/>
      <c r="M423" s="466"/>
    </row>
    <row r="424" spans="5:13" ht="18" customHeight="1">
      <c r="E424" s="466"/>
      <c r="F424" s="466"/>
      <c r="G424" s="416"/>
      <c r="H424" s="466"/>
      <c r="I424" s="466"/>
      <c r="J424" s="467"/>
      <c r="M424" s="466"/>
    </row>
    <row r="425" spans="5:13" ht="18" customHeight="1">
      <c r="E425" s="466"/>
      <c r="F425" s="466"/>
      <c r="G425" s="416"/>
      <c r="H425" s="466"/>
      <c r="I425" s="466"/>
      <c r="J425" s="467"/>
      <c r="M425" s="466"/>
    </row>
    <row r="426" spans="5:13" ht="18" customHeight="1">
      <c r="E426" s="466"/>
      <c r="F426" s="466"/>
      <c r="G426" s="416"/>
      <c r="H426" s="466"/>
      <c r="I426" s="466"/>
      <c r="J426" s="467"/>
      <c r="M426" s="466"/>
    </row>
    <row r="427" spans="5:13" ht="18" customHeight="1">
      <c r="E427" s="466"/>
      <c r="F427" s="466"/>
      <c r="G427" s="416"/>
      <c r="H427" s="466"/>
      <c r="I427" s="466"/>
      <c r="J427" s="467"/>
      <c r="M427" s="466"/>
    </row>
    <row r="428" spans="5:13" ht="18" customHeight="1">
      <c r="E428" s="466"/>
      <c r="F428" s="466"/>
      <c r="G428" s="416"/>
      <c r="H428" s="466"/>
      <c r="I428" s="469"/>
      <c r="J428" s="467"/>
      <c r="M428" s="466"/>
    </row>
    <row r="429" spans="5:13" ht="18" customHeight="1">
      <c r="E429" s="466"/>
      <c r="F429" s="466"/>
      <c r="G429" s="416"/>
      <c r="H429" s="466"/>
      <c r="I429" s="466"/>
      <c r="J429" s="467"/>
      <c r="M429" s="466"/>
    </row>
    <row r="430" spans="5:13" ht="18" customHeight="1">
      <c r="E430" s="466"/>
      <c r="F430" s="466"/>
      <c r="G430" s="416"/>
      <c r="H430" s="466"/>
      <c r="I430" s="466"/>
      <c r="J430" s="467"/>
      <c r="M430" s="466"/>
    </row>
    <row r="431" spans="5:13" ht="18" customHeight="1">
      <c r="E431" s="466"/>
      <c r="F431" s="466"/>
      <c r="G431" s="416"/>
      <c r="H431" s="466"/>
      <c r="I431" s="466"/>
      <c r="J431" s="467"/>
      <c r="M431" s="466"/>
    </row>
    <row r="432" spans="5:13" ht="18" customHeight="1">
      <c r="E432" s="466"/>
      <c r="F432" s="466"/>
      <c r="G432" s="416"/>
      <c r="H432" s="466"/>
      <c r="I432" s="466"/>
      <c r="J432" s="467"/>
      <c r="M432" s="466"/>
    </row>
    <row r="433" spans="5:13" ht="18" customHeight="1">
      <c r="E433" s="466"/>
      <c r="F433" s="466"/>
      <c r="G433" s="416"/>
      <c r="H433" s="466"/>
      <c r="I433" s="466"/>
      <c r="J433" s="467"/>
      <c r="M433" s="466"/>
    </row>
    <row r="434" spans="5:13" ht="18" customHeight="1">
      <c r="E434" s="466"/>
      <c r="F434" s="466"/>
      <c r="G434" s="416"/>
      <c r="H434" s="466"/>
      <c r="I434" s="466"/>
      <c r="J434" s="467"/>
      <c r="M434" s="466"/>
    </row>
    <row r="435" spans="5:13" ht="18" customHeight="1">
      <c r="E435" s="466"/>
      <c r="F435" s="466"/>
      <c r="G435" s="416"/>
      <c r="H435" s="466"/>
      <c r="I435" s="466"/>
      <c r="J435" s="467"/>
      <c r="M435" s="466"/>
    </row>
    <row r="436" spans="5:13" ht="18" customHeight="1">
      <c r="E436" s="466"/>
      <c r="F436" s="466"/>
      <c r="G436" s="416"/>
      <c r="H436" s="466"/>
      <c r="I436" s="466"/>
      <c r="J436" s="467"/>
      <c r="M436" s="466"/>
    </row>
    <row r="437" spans="5:13" ht="18" customHeight="1">
      <c r="E437" s="466"/>
      <c r="F437" s="466"/>
      <c r="G437" s="416"/>
      <c r="H437" s="466"/>
      <c r="I437" s="466"/>
      <c r="J437" s="467"/>
      <c r="M437" s="466"/>
    </row>
    <row r="438" spans="5:13" ht="18" customHeight="1">
      <c r="E438" s="466"/>
      <c r="F438" s="466"/>
      <c r="G438" s="416"/>
      <c r="H438" s="466"/>
      <c r="I438" s="466"/>
      <c r="J438" s="467"/>
      <c r="M438" s="466"/>
    </row>
    <row r="439" spans="5:13" ht="18" customHeight="1">
      <c r="E439" s="466"/>
      <c r="F439" s="466"/>
      <c r="G439" s="416"/>
      <c r="H439" s="466"/>
      <c r="I439" s="466"/>
      <c r="J439" s="467"/>
      <c r="M439" s="466"/>
    </row>
    <row r="440" spans="5:13" ht="18" customHeight="1">
      <c r="E440" s="466"/>
      <c r="F440" s="466"/>
      <c r="G440" s="416"/>
      <c r="H440" s="466"/>
      <c r="I440" s="466"/>
      <c r="J440" s="467"/>
      <c r="M440" s="466"/>
    </row>
    <row r="441" spans="5:13" ht="18" customHeight="1">
      <c r="E441" s="466"/>
      <c r="F441" s="466"/>
      <c r="G441" s="416"/>
      <c r="H441" s="466"/>
      <c r="I441" s="466"/>
      <c r="J441" s="467"/>
      <c r="M441" s="466"/>
    </row>
    <row r="442" spans="5:13" ht="18" customHeight="1">
      <c r="E442" s="466"/>
      <c r="F442" s="466"/>
      <c r="G442" s="416"/>
      <c r="H442" s="466"/>
      <c r="I442" s="466"/>
      <c r="J442" s="467"/>
      <c r="M442" s="466"/>
    </row>
    <row r="443" spans="5:13" ht="18" customHeight="1">
      <c r="E443" s="466"/>
      <c r="F443" s="466"/>
      <c r="H443" s="466"/>
      <c r="I443" s="466"/>
      <c r="M443" s="466"/>
    </row>
    <row r="444" spans="5:13" ht="18" customHeight="1">
      <c r="E444" s="466"/>
      <c r="F444" s="466"/>
      <c r="H444" s="466"/>
      <c r="I444" s="466"/>
      <c r="M444" s="466"/>
    </row>
    <row r="445" spans="5:13" ht="18" customHeight="1">
      <c r="E445" s="466"/>
      <c r="F445" s="466"/>
      <c r="H445" s="466"/>
      <c r="I445" s="466"/>
      <c r="M445" s="466"/>
    </row>
    <row r="446" spans="5:13" ht="18" customHeight="1">
      <c r="E446" s="466"/>
      <c r="F446" s="466"/>
      <c r="H446" s="466"/>
      <c r="I446" s="466"/>
      <c r="M446" s="466"/>
    </row>
    <row r="447" spans="5:13" ht="18" customHeight="1">
      <c r="E447" s="466"/>
      <c r="F447" s="466"/>
      <c r="H447" s="466"/>
      <c r="I447" s="466"/>
      <c r="M447" s="466"/>
    </row>
    <row r="448" spans="5:13" ht="18" customHeight="1">
      <c r="E448" s="466"/>
      <c r="F448" s="466"/>
      <c r="H448" s="466"/>
      <c r="I448" s="466"/>
      <c r="M448" s="466"/>
    </row>
    <row r="449" spans="5:13" ht="18" customHeight="1">
      <c r="E449" s="466"/>
      <c r="F449" s="466"/>
      <c r="H449" s="466"/>
      <c r="I449" s="466"/>
      <c r="M449" s="466"/>
    </row>
    <row r="450" spans="5:13" ht="18" customHeight="1">
      <c r="E450" s="466"/>
      <c r="F450" s="466"/>
      <c r="H450" s="466"/>
      <c r="I450" s="466"/>
      <c r="M450" s="466"/>
    </row>
    <row r="451" spans="5:13" ht="18" customHeight="1">
      <c r="E451" s="466"/>
      <c r="F451" s="466"/>
      <c r="I451" s="466"/>
      <c r="M451" s="466"/>
    </row>
    <row r="452" spans="5:13" ht="18" customHeight="1">
      <c r="E452" s="466"/>
      <c r="F452" s="466"/>
      <c r="I452" s="466"/>
      <c r="M452" s="466"/>
    </row>
    <row r="453" spans="5:13" ht="18" customHeight="1">
      <c r="E453" s="466"/>
      <c r="F453" s="466"/>
      <c r="I453" s="466"/>
      <c r="M453" s="466"/>
    </row>
    <row r="454" spans="5:13" ht="18" customHeight="1">
      <c r="E454" s="466"/>
      <c r="F454" s="466"/>
      <c r="I454" s="466"/>
      <c r="M454" s="466"/>
    </row>
    <row r="455" spans="5:13" ht="18" customHeight="1">
      <c r="E455" s="466"/>
      <c r="F455" s="466"/>
      <c r="I455" s="466"/>
      <c r="M455" s="466"/>
    </row>
    <row r="456" spans="5:13" ht="18" customHeight="1">
      <c r="E456" s="466"/>
      <c r="F456" s="466"/>
      <c r="I456" s="466"/>
      <c r="M456" s="466"/>
    </row>
    <row r="457" spans="5:13" ht="18" customHeight="1">
      <c r="E457" s="466"/>
      <c r="F457" s="466"/>
      <c r="I457" s="466"/>
      <c r="M457" s="466"/>
    </row>
    <row r="458" spans="5:13" ht="18" customHeight="1">
      <c r="E458" s="466"/>
      <c r="F458" s="466"/>
      <c r="I458" s="466"/>
      <c r="M458" s="466"/>
    </row>
    <row r="459" spans="5:13" ht="18" customHeight="1">
      <c r="E459" s="466"/>
      <c r="F459" s="466"/>
      <c r="I459" s="466"/>
      <c r="M459" s="466"/>
    </row>
    <row r="460" spans="5:13" ht="18" customHeight="1">
      <c r="E460" s="466"/>
      <c r="F460" s="466"/>
      <c r="I460" s="466"/>
      <c r="M460" s="466"/>
    </row>
    <row r="461" spans="5:13" ht="18" customHeight="1">
      <c r="E461" s="466"/>
      <c r="F461" s="466"/>
      <c r="I461" s="466"/>
      <c r="M461" s="466"/>
    </row>
    <row r="462" spans="5:13" ht="18" customHeight="1">
      <c r="E462" s="466"/>
      <c r="F462" s="466"/>
      <c r="I462" s="466"/>
      <c r="M462" s="466"/>
    </row>
    <row r="463" spans="5:13" ht="18" customHeight="1">
      <c r="E463" s="466"/>
      <c r="F463" s="466"/>
      <c r="I463" s="466"/>
      <c r="M463" s="466"/>
    </row>
    <row r="464" spans="5:13" ht="18" customHeight="1">
      <c r="E464" s="466"/>
      <c r="F464" s="466"/>
      <c r="I464" s="466"/>
      <c r="M464" s="466"/>
    </row>
    <row r="465" spans="5:13" ht="18" customHeight="1">
      <c r="E465" s="466"/>
      <c r="F465" s="466"/>
      <c r="I465" s="466"/>
      <c r="M465" s="466"/>
    </row>
    <row r="466" spans="5:13" ht="18" customHeight="1">
      <c r="E466" s="466"/>
      <c r="F466" s="466"/>
      <c r="I466" s="466"/>
      <c r="M466" s="466"/>
    </row>
    <row r="467" spans="5:13" ht="18" customHeight="1">
      <c r="E467" s="466"/>
      <c r="F467" s="466"/>
      <c r="I467" s="466"/>
      <c r="M467" s="466"/>
    </row>
    <row r="468" spans="5:13" ht="18" customHeight="1">
      <c r="E468" s="466"/>
      <c r="F468" s="466"/>
      <c r="I468" s="466"/>
      <c r="M468" s="466"/>
    </row>
    <row r="469" spans="5:13" ht="18" customHeight="1">
      <c r="E469" s="466"/>
      <c r="F469" s="466"/>
      <c r="I469" s="466"/>
      <c r="M469" s="466"/>
    </row>
    <row r="470" spans="5:13" ht="18" customHeight="1">
      <c r="E470" s="466"/>
      <c r="F470" s="466"/>
      <c r="I470" s="466"/>
      <c r="M470" s="466"/>
    </row>
    <row r="471" spans="5:13" ht="18" customHeight="1">
      <c r="E471" s="466"/>
      <c r="F471" s="466"/>
      <c r="I471" s="466"/>
      <c r="M471" s="466"/>
    </row>
    <row r="472" spans="5:13" ht="18" customHeight="1">
      <c r="E472" s="466"/>
      <c r="F472" s="466"/>
      <c r="I472" s="466"/>
      <c r="M472" s="466"/>
    </row>
    <row r="473" spans="5:13" ht="18" customHeight="1">
      <c r="E473" s="466"/>
      <c r="F473" s="466"/>
      <c r="I473" s="466"/>
      <c r="M473" s="466"/>
    </row>
    <row r="474" spans="5:13" ht="18" customHeight="1">
      <c r="E474" s="466"/>
      <c r="F474" s="466"/>
      <c r="I474" s="466"/>
      <c r="M474" s="466"/>
    </row>
    <row r="475" spans="5:13" ht="18" customHeight="1">
      <c r="E475" s="466"/>
      <c r="F475" s="466"/>
      <c r="I475" s="466"/>
      <c r="M475" s="466"/>
    </row>
    <row r="476" spans="5:13" ht="18" customHeight="1">
      <c r="E476" s="466"/>
      <c r="F476" s="466"/>
      <c r="I476" s="466"/>
      <c r="M476" s="466"/>
    </row>
    <row r="477" spans="5:13" ht="18" customHeight="1">
      <c r="E477" s="466"/>
      <c r="F477" s="466"/>
      <c r="I477" s="466"/>
      <c r="M477" s="466"/>
    </row>
    <row r="478" spans="5:13" ht="18" customHeight="1">
      <c r="E478" s="466"/>
      <c r="F478" s="466"/>
      <c r="I478" s="466"/>
      <c r="M478" s="466"/>
    </row>
    <row r="479" spans="5:13" ht="18" customHeight="1">
      <c r="E479" s="466"/>
      <c r="F479" s="466"/>
      <c r="I479" s="466"/>
      <c r="M479" s="466"/>
    </row>
    <row r="480" spans="5:13" ht="18" customHeight="1">
      <c r="E480" s="466"/>
      <c r="F480" s="466"/>
      <c r="I480" s="466"/>
      <c r="M480" s="466"/>
    </row>
    <row r="481" spans="5:13" ht="18" customHeight="1">
      <c r="E481" s="466"/>
      <c r="F481" s="466"/>
      <c r="I481" s="466"/>
      <c r="M481" s="466"/>
    </row>
    <row r="482" spans="5:13" ht="18" customHeight="1">
      <c r="E482" s="466"/>
      <c r="F482" s="466"/>
      <c r="I482" s="466"/>
      <c r="M482" s="466"/>
    </row>
    <row r="483" spans="5:13" ht="18" customHeight="1">
      <c r="E483" s="466"/>
      <c r="F483" s="466"/>
      <c r="I483" s="466"/>
      <c r="M483" s="466"/>
    </row>
    <row r="484" spans="5:13" ht="18" customHeight="1">
      <c r="E484" s="466"/>
      <c r="F484" s="466"/>
      <c r="I484" s="466"/>
      <c r="M484" s="466"/>
    </row>
    <row r="485" spans="5:13" ht="18" customHeight="1">
      <c r="E485" s="466"/>
      <c r="F485" s="466"/>
      <c r="I485" s="466"/>
      <c r="M485" s="466"/>
    </row>
    <row r="486" spans="5:13" ht="18" customHeight="1">
      <c r="E486" s="466"/>
      <c r="F486" s="466"/>
      <c r="I486" s="466"/>
      <c r="M486" s="466"/>
    </row>
    <row r="487" spans="5:13" ht="18" customHeight="1">
      <c r="E487" s="466"/>
      <c r="F487" s="466"/>
      <c r="I487" s="466"/>
      <c r="M487" s="466"/>
    </row>
    <row r="488" spans="5:13" ht="18" customHeight="1">
      <c r="E488" s="466"/>
      <c r="F488" s="466"/>
      <c r="I488" s="466"/>
      <c r="M488" s="466"/>
    </row>
    <row r="489" spans="5:13" ht="18" customHeight="1">
      <c r="E489" s="466"/>
      <c r="F489" s="466"/>
      <c r="I489" s="466"/>
      <c r="M489" s="466"/>
    </row>
    <row r="490" spans="5:13" ht="18" customHeight="1">
      <c r="E490" s="466"/>
      <c r="F490" s="466"/>
      <c r="I490" s="466"/>
      <c r="M490" s="466"/>
    </row>
    <row r="491" spans="5:13" ht="18" customHeight="1">
      <c r="E491" s="466"/>
      <c r="F491" s="466"/>
      <c r="I491" s="466"/>
      <c r="M491" s="466"/>
    </row>
    <row r="492" spans="5:13" ht="18" customHeight="1">
      <c r="E492" s="466"/>
      <c r="F492" s="466"/>
      <c r="I492" s="466"/>
      <c r="M492" s="466"/>
    </row>
    <row r="493" spans="5:13" ht="18" customHeight="1">
      <c r="E493" s="466"/>
      <c r="F493" s="466"/>
      <c r="I493" s="466"/>
      <c r="M493" s="466"/>
    </row>
    <row r="494" spans="5:13" ht="18" customHeight="1">
      <c r="E494" s="466"/>
      <c r="F494" s="466"/>
      <c r="I494" s="466"/>
      <c r="M494" s="466"/>
    </row>
    <row r="495" spans="5:13" ht="18" customHeight="1">
      <c r="E495" s="466"/>
      <c r="F495" s="466"/>
      <c r="I495" s="466"/>
      <c r="M495" s="466"/>
    </row>
    <row r="496" spans="5:13" ht="18" customHeight="1">
      <c r="E496" s="466"/>
      <c r="F496" s="466"/>
      <c r="I496" s="466"/>
      <c r="M496" s="466"/>
    </row>
    <row r="497" spans="5:13" ht="18" customHeight="1">
      <c r="E497" s="466"/>
      <c r="F497" s="466"/>
      <c r="I497" s="466"/>
      <c r="M497" s="466"/>
    </row>
    <row r="498" spans="5:13" ht="18" customHeight="1">
      <c r="E498" s="466"/>
      <c r="F498" s="466"/>
      <c r="I498" s="466"/>
      <c r="M498" s="466"/>
    </row>
    <row r="499" spans="5:13" ht="18" customHeight="1">
      <c r="E499" s="466"/>
      <c r="F499" s="466"/>
      <c r="I499" s="466"/>
      <c r="M499" s="466"/>
    </row>
    <row r="500" spans="5:13" ht="18" customHeight="1">
      <c r="E500" s="466"/>
      <c r="F500" s="466"/>
      <c r="I500" s="466"/>
      <c r="M500" s="466"/>
    </row>
    <row r="501" spans="5:13" ht="18" customHeight="1">
      <c r="E501" s="466"/>
      <c r="F501" s="466"/>
      <c r="I501" s="466"/>
      <c r="M501" s="466"/>
    </row>
    <row r="502" spans="5:13" ht="18" customHeight="1">
      <c r="E502" s="466"/>
      <c r="F502" s="466"/>
      <c r="I502" s="466"/>
      <c r="M502" s="466"/>
    </row>
    <row r="503" spans="5:13" ht="18" customHeight="1">
      <c r="E503" s="466"/>
      <c r="F503" s="466"/>
      <c r="I503" s="466"/>
      <c r="M503" s="466"/>
    </row>
    <row r="504" spans="5:13" ht="18" customHeight="1">
      <c r="E504" s="466"/>
      <c r="F504" s="466"/>
      <c r="I504" s="466"/>
      <c r="M504" s="466"/>
    </row>
    <row r="505" spans="5:13" ht="18" customHeight="1">
      <c r="E505" s="466"/>
      <c r="F505" s="466"/>
      <c r="I505" s="466"/>
      <c r="M505" s="466"/>
    </row>
    <row r="506" spans="5:13" ht="18" customHeight="1">
      <c r="E506" s="466"/>
      <c r="F506" s="466"/>
      <c r="I506" s="466"/>
      <c r="M506" s="466"/>
    </row>
    <row r="507" spans="5:13" ht="18" customHeight="1">
      <c r="E507" s="466"/>
      <c r="F507" s="466"/>
      <c r="I507" s="466"/>
      <c r="M507" s="466"/>
    </row>
    <row r="508" spans="5:13" ht="18" customHeight="1">
      <c r="E508" s="466"/>
      <c r="F508" s="466"/>
      <c r="I508" s="466"/>
      <c r="M508" s="466"/>
    </row>
    <row r="509" spans="5:13" ht="18" customHeight="1">
      <c r="E509" s="466"/>
      <c r="F509" s="466"/>
      <c r="I509" s="466"/>
      <c r="M509" s="466"/>
    </row>
    <row r="510" spans="5:13" ht="18" customHeight="1">
      <c r="E510" s="466"/>
      <c r="F510" s="466"/>
      <c r="I510" s="466"/>
      <c r="M510" s="466"/>
    </row>
    <row r="511" spans="5:13" ht="18" customHeight="1">
      <c r="E511" s="466"/>
      <c r="F511" s="466"/>
      <c r="I511" s="466"/>
      <c r="M511" s="466"/>
    </row>
    <row r="512" spans="5:13" ht="18" customHeight="1">
      <c r="E512" s="466"/>
      <c r="F512" s="466"/>
      <c r="I512" s="466"/>
      <c r="M512" s="466"/>
    </row>
    <row r="513" spans="5:13" ht="18" customHeight="1">
      <c r="E513" s="466"/>
      <c r="F513" s="466"/>
      <c r="I513" s="466"/>
      <c r="M513" s="466"/>
    </row>
    <row r="514" spans="5:13" ht="18" customHeight="1">
      <c r="E514" s="466"/>
      <c r="F514" s="466"/>
      <c r="I514" s="466"/>
      <c r="M514" s="466"/>
    </row>
    <row r="515" spans="5:13" ht="18" customHeight="1">
      <c r="E515" s="466"/>
      <c r="F515" s="466"/>
      <c r="I515" s="466"/>
      <c r="M515" s="466"/>
    </row>
    <row r="516" spans="5:13" ht="18" customHeight="1">
      <c r="E516" s="466"/>
      <c r="F516" s="466"/>
      <c r="I516" s="466"/>
      <c r="M516" s="466"/>
    </row>
    <row r="517" spans="5:13" ht="18" customHeight="1">
      <c r="E517" s="466"/>
      <c r="F517" s="466"/>
      <c r="I517" s="466"/>
      <c r="M517" s="466"/>
    </row>
    <row r="518" spans="5:13" ht="18" customHeight="1">
      <c r="E518" s="466"/>
      <c r="F518" s="466"/>
      <c r="I518" s="466"/>
      <c r="M518" s="466"/>
    </row>
    <row r="519" spans="5:13" ht="18" customHeight="1">
      <c r="E519" s="466"/>
      <c r="F519" s="466"/>
      <c r="I519" s="466"/>
      <c r="M519" s="466"/>
    </row>
    <row r="520" spans="5:13" ht="18" customHeight="1">
      <c r="E520" s="466"/>
      <c r="F520" s="466"/>
      <c r="I520" s="466"/>
      <c r="M520" s="466"/>
    </row>
    <row r="521" spans="5:13" ht="18" customHeight="1">
      <c r="E521" s="466"/>
      <c r="F521" s="466"/>
      <c r="I521" s="466"/>
      <c r="M521" s="466"/>
    </row>
    <row r="522" spans="5:13" ht="18" customHeight="1">
      <c r="E522" s="466"/>
      <c r="F522" s="466"/>
      <c r="I522" s="466"/>
      <c r="M522" s="466"/>
    </row>
    <row r="523" spans="5:13" ht="18" customHeight="1">
      <c r="E523" s="466"/>
      <c r="F523" s="466"/>
      <c r="I523" s="466"/>
      <c r="M523" s="466"/>
    </row>
    <row r="524" spans="5:13" ht="18" customHeight="1">
      <c r="E524" s="466"/>
      <c r="F524" s="466"/>
      <c r="I524" s="466"/>
      <c r="M524" s="466"/>
    </row>
    <row r="525" spans="5:13" ht="18" customHeight="1">
      <c r="E525" s="466"/>
      <c r="F525" s="466"/>
      <c r="I525" s="466"/>
      <c r="M525" s="466"/>
    </row>
    <row r="526" spans="5:13" ht="18" customHeight="1">
      <c r="E526" s="466"/>
      <c r="F526" s="466"/>
      <c r="I526" s="466"/>
      <c r="M526" s="466"/>
    </row>
    <row r="527" spans="5:13" ht="18" customHeight="1">
      <c r="E527" s="466"/>
      <c r="F527" s="466"/>
      <c r="I527" s="466"/>
      <c r="M527" s="466"/>
    </row>
    <row r="528" spans="5:13" ht="18" customHeight="1">
      <c r="E528" s="466"/>
      <c r="F528" s="466"/>
      <c r="I528" s="466"/>
      <c r="M528" s="466"/>
    </row>
    <row r="529" spans="5:13" ht="18" customHeight="1">
      <c r="E529" s="466"/>
      <c r="F529" s="466"/>
      <c r="I529" s="466"/>
      <c r="M529" s="466"/>
    </row>
    <row r="530" spans="5:13" ht="18" customHeight="1">
      <c r="E530" s="466"/>
      <c r="F530" s="466"/>
      <c r="I530" s="466"/>
      <c r="M530" s="466"/>
    </row>
    <row r="531" spans="5:13" ht="18" customHeight="1">
      <c r="E531" s="466"/>
      <c r="F531" s="466"/>
      <c r="I531" s="466"/>
      <c r="M531" s="466"/>
    </row>
    <row r="532" spans="5:13" ht="18" customHeight="1">
      <c r="E532" s="466"/>
      <c r="F532" s="466"/>
      <c r="I532" s="466"/>
      <c r="M532" s="466"/>
    </row>
    <row r="533" spans="5:13" ht="18" customHeight="1">
      <c r="E533" s="466"/>
      <c r="F533" s="466"/>
      <c r="I533" s="466"/>
      <c r="M533" s="466"/>
    </row>
    <row r="534" spans="5:13" ht="18" customHeight="1">
      <c r="E534" s="466"/>
      <c r="F534" s="466"/>
      <c r="I534" s="466"/>
      <c r="M534" s="466"/>
    </row>
    <row r="535" spans="5:13" ht="18" customHeight="1">
      <c r="E535" s="466"/>
      <c r="F535" s="466"/>
      <c r="I535" s="466"/>
      <c r="M535" s="466"/>
    </row>
    <row r="536" spans="5:13" ht="18" customHeight="1">
      <c r="E536" s="466"/>
      <c r="F536" s="466"/>
      <c r="I536" s="466"/>
      <c r="M536" s="466"/>
    </row>
    <row r="537" spans="5:13" ht="18" customHeight="1">
      <c r="E537" s="466"/>
      <c r="F537" s="466"/>
      <c r="I537" s="466"/>
      <c r="M537" s="466"/>
    </row>
    <row r="538" spans="5:13" ht="18" customHeight="1">
      <c r="E538" s="466"/>
      <c r="F538" s="466"/>
      <c r="I538" s="466"/>
      <c r="M538" s="466"/>
    </row>
    <row r="539" spans="5:13" ht="18" customHeight="1">
      <c r="E539" s="466"/>
      <c r="F539" s="466"/>
      <c r="I539" s="466"/>
      <c r="M539" s="466"/>
    </row>
    <row r="540" spans="5:13" ht="18" customHeight="1">
      <c r="E540" s="466"/>
      <c r="F540" s="466"/>
      <c r="I540" s="466"/>
      <c r="M540" s="466"/>
    </row>
    <row r="541" spans="5:13" ht="18" customHeight="1">
      <c r="E541" s="466"/>
      <c r="F541" s="466"/>
      <c r="I541" s="466"/>
      <c r="M541" s="466"/>
    </row>
    <row r="542" spans="5:13" ht="18" customHeight="1">
      <c r="E542" s="466"/>
      <c r="F542" s="466"/>
      <c r="I542" s="466"/>
      <c r="M542" s="466"/>
    </row>
    <row r="543" spans="5:13" ht="18" customHeight="1">
      <c r="E543" s="466"/>
      <c r="F543" s="466"/>
      <c r="I543" s="466"/>
      <c r="M543" s="466"/>
    </row>
  </sheetData>
  <mergeCells count="14">
    <mergeCell ref="G1:M1"/>
    <mergeCell ref="A2:M2"/>
    <mergeCell ref="A3:D3"/>
    <mergeCell ref="A4:A6"/>
    <mergeCell ref="B4:B6"/>
    <mergeCell ref="C4:C6"/>
    <mergeCell ref="D4:D6"/>
    <mergeCell ref="E4:E6"/>
    <mergeCell ref="F4:F6"/>
    <mergeCell ref="G4:M4"/>
    <mergeCell ref="G5:G6"/>
    <mergeCell ref="H5:L5"/>
    <mergeCell ref="M5:M6"/>
    <mergeCell ref="A415:D415"/>
  </mergeCells>
  <printOptions horizontalCentered="1" verticalCentered="1"/>
  <pageMargins left="0.5902777777777778" right="0.5902777777777778" top="0.7569444444444444" bottom="0.7569444444444444" header="0.5902777777777778" footer="0.5902777777777778"/>
  <pageSetup horizontalDpi="300" verticalDpi="300" orientation="landscape" paperSize="9" scale="48"/>
  <headerFooter alignWithMargins="0">
    <oddHeader>&amp;R&amp;"Times New Roman,Normalny"&amp;12Zał Nr 9 do Sprawozdania Burmistrza z wykonania budżetu za 2009 roku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2010-03-19T07:18:48Z</cp:lastPrinted>
  <dcterms:created xsi:type="dcterms:W3CDTF">1998-12-09T13:02:10Z</dcterms:created>
  <dcterms:modified xsi:type="dcterms:W3CDTF">2010-03-19T07:41:06Z</dcterms:modified>
  <cp:category/>
  <cp:version/>
  <cp:contentType/>
  <cp:contentStatus/>
  <cp:revision>348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