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0" activeTab="30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" sheetId="8" r:id="rId8"/>
    <sheet name="zał 9" sheetId="9" r:id="rId9"/>
    <sheet name="zał 10" sheetId="10" r:id="rId10"/>
    <sheet name="zał 11" sheetId="11" r:id="rId11"/>
    <sheet name="zał 12" sheetId="12" r:id="rId12"/>
    <sheet name="zał 13" sheetId="13" r:id="rId13"/>
    <sheet name="zał 14" sheetId="14" r:id="rId14"/>
    <sheet name="zał 15" sheetId="15" r:id="rId15"/>
    <sheet name="zał 16" sheetId="16" r:id="rId16"/>
    <sheet name="zał 17" sheetId="17" r:id="rId17"/>
    <sheet name="zał 18" sheetId="18" r:id="rId18"/>
    <sheet name="zał 19" sheetId="19" r:id="rId19"/>
    <sheet name="zał 20" sheetId="20" r:id="rId20"/>
    <sheet name="zał 21" sheetId="21" r:id="rId21"/>
    <sheet name="zał 22" sheetId="22" r:id="rId22"/>
    <sheet name="zał 23" sheetId="23" r:id="rId23"/>
    <sheet name="zał 24" sheetId="24" r:id="rId24"/>
    <sheet name="zał 25" sheetId="25" r:id="rId25"/>
    <sheet name="zał 26" sheetId="26" r:id="rId26"/>
    <sheet name="zał 27" sheetId="27" r:id="rId27"/>
    <sheet name="zał 28" sheetId="28" r:id="rId28"/>
    <sheet name="zał 29" sheetId="29" r:id="rId29"/>
    <sheet name="zał 30" sheetId="30" r:id="rId30"/>
    <sheet name="zał 31" sheetId="31" r:id="rId31"/>
  </sheets>
  <definedNames>
    <definedName name="Excel_BuiltIn_Print_Area_10_1">"$#ODWOŁANIE.$B$3:$D$13"</definedName>
    <definedName name="Excel_BuiltIn_Print_Area_11_1">"$#ODWOŁANIE.$A$3:$D$13"</definedName>
    <definedName name="Excel_BuiltIn_Print_Area_11_1_1">"$#ODWOŁANIE.$B$3:$E$6"</definedName>
    <definedName name="Excel_BuiltIn_Print_Area_11_1_1_1">"$#ODWOŁANIE.$B$3:$D$3"</definedName>
    <definedName name="Excel_BuiltIn_Print_Area_12">"$#ODWOŁANIE.$B$3:$D$4"</definedName>
    <definedName name="Excel_BuiltIn_Print_Area_13_1">"$#ODWOŁANIE.$B$3:$D$6"</definedName>
    <definedName name="Excel_BuiltIn_Print_Area_14_1">"$#ODWOŁANIE.$B$3:$D$13"</definedName>
    <definedName name="Excel_BuiltIn_Print_Area_17_1">"$#ODWOŁANIE.$B$3:$D$13"</definedName>
    <definedName name="Excel_BuiltIn_Print_Area_18_1">#REF!</definedName>
    <definedName name="Excel_BuiltIn_Print_Area_18_1_1">"$#ODWOŁANIE.$B$3:$D$267"</definedName>
    <definedName name="Excel_BuiltIn_Print_Area_29">#REF!</definedName>
    <definedName name="Excel_BuiltIn_Print_Area_3_1">"$#ODWOŁANIE.$B$3:$D$5"</definedName>
    <definedName name="Excel_BuiltIn_Print_Area_33_1">#REF!</definedName>
    <definedName name="Excel_BuiltIn_Print_Area_33_1_1">#REF!</definedName>
    <definedName name="Excel_BuiltIn_Print_Area_6_1">'zał 7'!$A$1:$Q$378</definedName>
    <definedName name="Excel_BuiltIn_Print_Area_6_1_8">#REF!</definedName>
    <definedName name="Excel_BuiltIn_Print_Area_7_1">'zał 8'!$A$1:$N$77</definedName>
    <definedName name="Excel_BuiltIn_Print_Area_8_1">"$#ODWOŁANIE.$B$3:$D$274"</definedName>
    <definedName name="_xlnm.Print_Area" localSheetId="9">'zał 10'!$A$1:$L$50</definedName>
    <definedName name="_xlnm.Print_Area" localSheetId="14">'zał 15'!$A$1:$N$57</definedName>
    <definedName name="_xlnm.Print_Area" localSheetId="1">'zał 2'!$A$1:$I$159</definedName>
    <definedName name="_xlnm.Print_Area" localSheetId="21">'zał 22'!$A$1:$N$26</definedName>
    <definedName name="_xlnm.Print_Area" localSheetId="7">'zał 8'!$A$1:$N$81</definedName>
    <definedName name="_xlnm.Print_Area" localSheetId="8">'zał 9'!$A$1:$L$10</definedName>
  </definedNames>
  <calcPr fullCalcOnLoad="1"/>
</workbook>
</file>

<file path=xl/sharedStrings.xml><?xml version="1.0" encoding="utf-8"?>
<sst xmlns="http://schemas.openxmlformats.org/spreadsheetml/2006/main" count="2335" uniqueCount="707">
  <si>
    <t>Dochody budżetu Gminy za I półrocze 2010 roku</t>
  </si>
  <si>
    <t>Dział</t>
  </si>
  <si>
    <t>Nazwa działu</t>
  </si>
  <si>
    <t>Plan</t>
  </si>
  <si>
    <t>Wyk.</t>
  </si>
  <si>
    <t>% Wyk.</t>
  </si>
  <si>
    <t>010</t>
  </si>
  <si>
    <t>600</t>
  </si>
  <si>
    <t>700</t>
  </si>
  <si>
    <t>710</t>
  </si>
  <si>
    <t>750</t>
  </si>
  <si>
    <t>751</t>
  </si>
  <si>
    <t>756</t>
  </si>
  <si>
    <t>758</t>
  </si>
  <si>
    <t>801</t>
  </si>
  <si>
    <t>851</t>
  </si>
  <si>
    <t>Ochrona zdrowia</t>
  </si>
  <si>
    <t>852</t>
  </si>
  <si>
    <t>853</t>
  </si>
  <si>
    <t>Pozostałe zadania w zakresie polityki społecznej</t>
  </si>
  <si>
    <t>854</t>
  </si>
  <si>
    <t>Edukacyjna opieka wychowawcza</t>
  </si>
  <si>
    <t>900</t>
  </si>
  <si>
    <t>921</t>
  </si>
  <si>
    <t>926</t>
  </si>
  <si>
    <t>Ogółem</t>
  </si>
  <si>
    <t>w tym</t>
  </si>
  <si>
    <t>dochody bieżące</t>
  </si>
  <si>
    <t>dochody majątkowe</t>
  </si>
  <si>
    <t>Dochody
budżetu Gminy Barlinek za I półrocze 2010 r.</t>
  </si>
  <si>
    <t>Dochody własne</t>
  </si>
  <si>
    <t>Rozdział</t>
  </si>
  <si>
    <t>§</t>
  </si>
  <si>
    <t>Źródła dochodów</t>
  </si>
  <si>
    <t xml:space="preserve">Plan
</t>
  </si>
  <si>
    <t>Dochody ogółem</t>
  </si>
  <si>
    <t>z tego:</t>
  </si>
  <si>
    <t>Dochody
bieżące</t>
  </si>
  <si>
    <t>Dochody
majątkowe</t>
  </si>
  <si>
    <t>020</t>
  </si>
  <si>
    <t>Leśnictwo</t>
  </si>
  <si>
    <t>02095</t>
  </si>
  <si>
    <t>Pozostała działalność</t>
  </si>
  <si>
    <t>0750</t>
  </si>
  <si>
    <r>
      <t xml:space="preserve"> Dochody z najmu i dzierżawy składników majątkowych Skarbu Państwa,  j.s.t.  </t>
    </r>
    <r>
      <rPr>
        <sz val="15"/>
        <color indexed="8"/>
        <rFont val="Times New Roman"/>
        <family val="1"/>
      </rPr>
      <t xml:space="preserve"> lub innych jednostek zaliczanych do sektora finansów publicznych oraz innych umów o podobnym charakterze</t>
    </r>
  </si>
  <si>
    <t>Transport  i  łączność</t>
  </si>
  <si>
    <t>Drogi publiczne gminne</t>
  </si>
  <si>
    <t>2007</t>
  </si>
  <si>
    <t xml:space="preserve">Dotacje celowe w ramach programów finansowanych z udziałem środków europejskich oraz środków, o których mowa w art. 5 ust. 1 pkt 3 oraz ust. 3 pkt 5 i 6 ustawy, lub płatności w ramach budżetu środków europejskich
</t>
  </si>
  <si>
    <t>6330</t>
  </si>
  <si>
    <t>Dotacje celowe otrzymane z budżetu państwa na realizację inwestycji i zakupów inwestycyjnych własnych gmin /związków gmin/</t>
  </si>
  <si>
    <r>
      <t>Gospodarka</t>
    </r>
    <r>
      <rPr>
        <b/>
        <sz val="15"/>
        <rFont val="Times New Roman"/>
        <family val="1"/>
      </rPr>
      <t xml:space="preserve">  mieszkaniowa</t>
    </r>
  </si>
  <si>
    <t>Gospodarka gruntami i nieruchomościami</t>
  </si>
  <si>
    <t>0470</t>
  </si>
  <si>
    <t xml:space="preserve"> Wpływy z opłat za zarząd, użytkowanie i użytkowanie wieczyste nieruchomości</t>
  </si>
  <si>
    <t>0570</t>
  </si>
  <si>
    <t>Grzywny, mandaty i kary</t>
  </si>
  <si>
    <t>0690</t>
  </si>
  <si>
    <t>Wpływy z różnych opłat</t>
  </si>
  <si>
    <t xml:space="preserve"> Dochody z najmu i dzierżawy składników majątkowych Skarbu Państwa,  j.s.t lub innych jednostek zaliczanych do sektora finansów publicznych oraz innych umów o podobnym charakterze </t>
  </si>
  <si>
    <t>0760</t>
  </si>
  <si>
    <t xml:space="preserve"> Wpływy z tytułu przekształcenia prawa użytkowania wieczystego przysługującego osobom fizycznym w prawo własności </t>
  </si>
  <si>
    <t>0770</t>
  </si>
  <si>
    <t>Wpływy z tytułu odpłatnego nabycia prawa własności oraz prawa użytkowania wieczystego nieruchomości</t>
  </si>
  <si>
    <t xml:space="preserve">0920 </t>
  </si>
  <si>
    <t xml:space="preserve"> Pozostałe odsetki</t>
  </si>
  <si>
    <t>0970</t>
  </si>
  <si>
    <t>Wpływy z różnych dochodów</t>
  </si>
  <si>
    <t xml:space="preserve">Działalność usługowa </t>
  </si>
  <si>
    <t>Cmentarze</t>
  </si>
  <si>
    <t>Administracja  publiczna</t>
  </si>
  <si>
    <t>Urzędy Wojewódzkie</t>
  </si>
  <si>
    <r>
      <t xml:space="preserve"> Dochody jednostek samorządu terytorialnego związane z realizacją zadań </t>
    </r>
    <r>
      <rPr>
        <sz val="15"/>
        <color indexed="8"/>
        <rFont val="Times New Roman"/>
        <family val="1"/>
      </rPr>
      <t>z zakresu administracji rządowej oraz innych zadań zleconych ustawami</t>
    </r>
  </si>
  <si>
    <t>Urzędy gmin (miast i miast na prawach powiatu)</t>
  </si>
  <si>
    <t xml:space="preserve">  Grzywny, mandaty i inne kary pieniężne od osób fizycznych  </t>
  </si>
  <si>
    <t xml:space="preserve">0830 </t>
  </si>
  <si>
    <t xml:space="preserve"> Wpływy z usług</t>
  </si>
  <si>
    <t>0840</t>
  </si>
  <si>
    <t xml:space="preserve"> Wpływy ze sprzedaży wyrobów  </t>
  </si>
  <si>
    <t xml:space="preserve">
</t>
  </si>
  <si>
    <t>0920</t>
  </si>
  <si>
    <t>Pozostałe odsetki</t>
  </si>
  <si>
    <r>
      <t xml:space="preserve">
</t>
    </r>
    <r>
      <rPr>
        <b/>
        <sz val="12"/>
        <rFont val="Times New Roman"/>
        <family val="1"/>
      </rPr>
      <t>756</t>
    </r>
  </si>
  <si>
    <t xml:space="preserve">Dochody  od  osób  prawnych, od osób  fizycznych i  od  innych  jednostek  nieposiadających  osobowości  prawnej  oraz  wydatki  związane  z  ich  poborem   </t>
  </si>
  <si>
    <t>Wpływy z podatku dochodowego od osób fizycznych</t>
  </si>
  <si>
    <t>0350</t>
  </si>
  <si>
    <t xml:space="preserve"> Podatek od działalności gospodarczej osób fizycznych,  opłacany  w formie karty podatkowej</t>
  </si>
  <si>
    <t>0910</t>
  </si>
  <si>
    <t>Odsetki od nieterminowych wpłat z tytułu podatków i opłat</t>
  </si>
  <si>
    <t xml:space="preserve">Wpływy z podatku rolnego, podatku leśnego, podatku od czynności cywilnoprawnych, podatków i opłat lokalnych od osób prawnych i innych jednostek organizacyjnych </t>
  </si>
  <si>
    <t>0310</t>
  </si>
  <si>
    <t xml:space="preserve"> Podatek od nieruchomości</t>
  </si>
  <si>
    <t>0320</t>
  </si>
  <si>
    <t xml:space="preserve"> Podatek rolny</t>
  </si>
  <si>
    <t>0330</t>
  </si>
  <si>
    <t xml:space="preserve"> Podatek leśny </t>
  </si>
  <si>
    <t>0340</t>
  </si>
  <si>
    <t xml:space="preserve"> Podatek od środków transportowych</t>
  </si>
  <si>
    <t>0500</t>
  </si>
  <si>
    <t xml:space="preserve"> Podatek od czynności cywilnoprawnych</t>
  </si>
  <si>
    <t xml:space="preserve"> Wpływy z różnych opłat</t>
  </si>
  <si>
    <t xml:space="preserve"> Odsetki od nieterminowych wpłat z tytułu podatków i opłat</t>
  </si>
  <si>
    <t xml:space="preserve"> Rekompensaty utraconych dochodów w podatkach i opłatach lokalnych</t>
  </si>
  <si>
    <t xml:space="preserve">Wpływy z podatku rolnego, podatku leśnego, podatku od spadków i darowizn, podatku od czynności cywilnoprawnych oraz podatków i opłat lokalnych od osób fizycznych </t>
  </si>
  <si>
    <t xml:space="preserve"> Podatek leśny</t>
  </si>
  <si>
    <t>0360</t>
  </si>
  <si>
    <t xml:space="preserve"> Podatek od spadków i darowizn</t>
  </si>
  <si>
    <t>0370</t>
  </si>
  <si>
    <t xml:space="preserve"> Opłata od posiadania psów</t>
  </si>
  <si>
    <t>0430</t>
  </si>
  <si>
    <t xml:space="preserve">Wpływy z opłaty targowej </t>
  </si>
  <si>
    <t xml:space="preserve">Wpływy z innych opłat stanowiących dochody j.s.t. na podstawie ustaw </t>
  </si>
  <si>
    <t>0410</t>
  </si>
  <si>
    <t xml:space="preserve"> Wpływy z opłaty skarbowej</t>
  </si>
  <si>
    <t>0480</t>
  </si>
  <si>
    <t xml:space="preserve"> Wpływy z opłat za zezwolenia na sprzedaż alkoholu</t>
  </si>
  <si>
    <t>0490</t>
  </si>
  <si>
    <t xml:space="preserve"> Wpływy z innych lokalnych opłat pobieranych przez j.s.t. na podstawie odrębnych ustaw</t>
  </si>
  <si>
    <t xml:space="preserve"> Wpływy z różnych opłat </t>
  </si>
  <si>
    <t>Wpływy z różnych rozliczeń</t>
  </si>
  <si>
    <t xml:space="preserve"> Wpływy z różnych dochodów </t>
  </si>
  <si>
    <t>Udziały gmin w podatkach stanowiących dochód budżetu państwa</t>
  </si>
  <si>
    <t>0010</t>
  </si>
  <si>
    <t xml:space="preserve"> Podatek dochodowy od osób fizycznych</t>
  </si>
  <si>
    <t>0020</t>
  </si>
  <si>
    <t xml:space="preserve"> Podatek dochodowy od osób prawnych</t>
  </si>
  <si>
    <t>Dywidendy</t>
  </si>
  <si>
    <t>0740</t>
  </si>
  <si>
    <t xml:space="preserve">Wpływy z dywidend </t>
  </si>
  <si>
    <t>Różne  rozliczenia</t>
  </si>
  <si>
    <t>Część oświatowa subwencji ogólnej dla j.s.t.</t>
  </si>
  <si>
    <t xml:space="preserve"> Subwencje ogólne z budżetu państwa</t>
  </si>
  <si>
    <t>Część wyrównawcza subwencji ogólnej dla gmin</t>
  </si>
  <si>
    <t>Część równoważąca subwencji ogólnej  dla gmin</t>
  </si>
  <si>
    <t>Oświata  i  wychowanie</t>
  </si>
  <si>
    <t>Szkoły podstawowe</t>
  </si>
  <si>
    <t xml:space="preserve"> Dochody z najmu i dzierżawy składników majątkowych Skarbu Państwa, j.s.t. Lub innych jednostek zaliczanych do sektora finansów publicznych oraz innych umów o podobnym charakterze  </t>
  </si>
  <si>
    <t>2707</t>
  </si>
  <si>
    <t>Środki na dofinansowanie własnych zadań bieżących gmin (związków gmin), powiatów (związków powiatów), samorządów województw, pozyskane z innych źródeł</t>
  </si>
  <si>
    <t>6260</t>
  </si>
  <si>
    <t>Dotacje otrzymane z funduszy celowych na finansowanie lub dofinansowanie kosztów realizacji inwestycji i zakupów inwestycyjnych jednostek sektora finansów publicznych</t>
  </si>
  <si>
    <t>80104</t>
  </si>
  <si>
    <t>Przedszkola</t>
  </si>
  <si>
    <t xml:space="preserve">Dochody z najmu i dzierżawy składników majątkowych Skarbu Państwa, j.s.t. lub innych jednostek zaliczanych do sektora finansów publicznych oraz innych umów o podobnym charakterze  </t>
  </si>
  <si>
    <t>Gimnazja</t>
  </si>
  <si>
    <t xml:space="preserve"> Dochody z najmu i dzierżawy składników majątkowych Skarbu Państwa, j.s.t. lub innych jednostek zaliczanych do sektora finansów publicznych oraz innych umów o podobnym charakterze  </t>
  </si>
  <si>
    <t>80113</t>
  </si>
  <si>
    <t>Dowożenie uczniów do szkół</t>
  </si>
  <si>
    <t>Stołówki szkolne</t>
  </si>
  <si>
    <t>85154</t>
  </si>
  <si>
    <t>Przeciwdziałanie alkoholizmowi</t>
  </si>
  <si>
    <t>Pomoc  społeczna</t>
  </si>
  <si>
    <t>Świadczenia rodzinne, zaliczka alimentacyjna oraz składki na ubezpieczenia emerytalne rentowe z ubezpieczenia społeczne</t>
  </si>
  <si>
    <t>0980</t>
  </si>
  <si>
    <t>Wpływy ze zwrotów</t>
  </si>
  <si>
    <t xml:space="preserve"> Dochody jednostek samorządu terytorialnego związane z realizacją zadań z zakresu administracji rządowej oraz innych zadań zleconych ustawami</t>
  </si>
  <si>
    <t>Składki na ubezpieczenie zdrowotne opłacane za osoby pobierające niektóre świadczenia z pomocy społecznej oraz niektóre świadczenia rodzinne</t>
  </si>
  <si>
    <t xml:space="preserve"> Dotacje celowe otrzymane z budżetu państwa na realizację własnych zadań bieżących gmin</t>
  </si>
  <si>
    <t>Zasiłki i pomoc w naturze oraz składki na ubezpieczenia emerytalne i rentowe</t>
  </si>
  <si>
    <t>Zasiłki stałe</t>
  </si>
  <si>
    <t>Ośrodki Pomocy Społecznej</t>
  </si>
  <si>
    <t xml:space="preserve"> Wpływy z różnych dochodów</t>
  </si>
  <si>
    <t xml:space="preserve"> Dotacje celowe otrzymane z budżetu państwa na realizację własnych zadań bieżących gmin </t>
  </si>
  <si>
    <t>85228</t>
  </si>
  <si>
    <t>Usługi opiekuńcze i specjalistyczne usługi opiekuńcze</t>
  </si>
  <si>
    <t xml:space="preserve">  Wpływy z usług</t>
  </si>
  <si>
    <t>85295</t>
  </si>
  <si>
    <t>2030</t>
  </si>
  <si>
    <t>Pozostałe zadania z zakresu polityki społecznej</t>
  </si>
  <si>
    <t>85395</t>
  </si>
  <si>
    <t>2009</t>
  </si>
  <si>
    <t>85415</t>
  </si>
  <si>
    <t>Pomoc materialna dla uczniów</t>
  </si>
  <si>
    <t>Gospodarka komunalna i ochrona  środowiska</t>
  </si>
  <si>
    <t>90015</t>
  </si>
  <si>
    <t>Oświetlenie ulic, placów i dróg</t>
  </si>
  <si>
    <t>0830</t>
  </si>
  <si>
    <t>Wpływy z usług</t>
  </si>
  <si>
    <t>90019</t>
  </si>
  <si>
    <t>Wpływy i wydatki związane z gromadzeniem środków z opłat i kar za korzystanie ze środowiska</t>
  </si>
  <si>
    <t>Grzywny, mandaty i kary pieniężne</t>
  </si>
  <si>
    <t>Wpływy i wydatki związane z gromadzeniem środków z opłat produktowych</t>
  </si>
  <si>
    <t>0400</t>
  </si>
  <si>
    <t xml:space="preserve">Wpływy z opłaty produktowej </t>
  </si>
  <si>
    <t>90095</t>
  </si>
  <si>
    <t>0870</t>
  </si>
  <si>
    <t>Wpływy ze sprzedaży składników majątkowych</t>
  </si>
  <si>
    <t xml:space="preserve">Kultura  i  ochrona  dziedzictwa  narodowego </t>
  </si>
  <si>
    <t>Domy i ośrodki kultury, świetlice i kluby</t>
  </si>
  <si>
    <t>92195</t>
  </si>
  <si>
    <t>Kultura  fizyczna  i  sport</t>
  </si>
  <si>
    <t>Obiekty sportowe</t>
  </si>
  <si>
    <t>Wpływy z tytułu pomocy finansowej udzielanej między jednostkami samorządu terytorialnego na dofinansowanie własnych zadań inwestycyjnych i zakupów inwestycyjnych</t>
  </si>
  <si>
    <t>Zadania w zakresie kultury fizycznej</t>
  </si>
  <si>
    <t>Wpływy ze zwrotów dotacji wykorzystanych niezgodnie z przeznaczeniem lub pobranych w nadmiernej wysokości</t>
  </si>
  <si>
    <t>Ogółem:</t>
  </si>
  <si>
    <t>Dochody budżetu Gminy Barlinek związane z realizacją zadań z zakresu administracji rządowej i innych zadań zleconych odrębnymi ustawami za I półrocze 2010 r.</t>
  </si>
  <si>
    <t>Nazwa</t>
  </si>
  <si>
    <t>Rolnictwo i łowiectwo</t>
  </si>
  <si>
    <t>01095</t>
  </si>
  <si>
    <t xml:space="preserve"> Dotacje celowe otrzymane z budżetu państwa na realizację zadań bieżących z zakresu administracji rządowej oraz innych zadań zleconych gminie ustawami</t>
  </si>
  <si>
    <t xml:space="preserve">Urzędy naczelnych organów władzy 
państwowej, kontroli i ochrony prawa oraz sądownictwa  </t>
  </si>
  <si>
    <t xml:space="preserve">Urzędy naczelnych organów władzy państwowej, kontroli i ochrony prawa </t>
  </si>
  <si>
    <t>Wybory Prezydenta Rzeczypospolitej</t>
  </si>
  <si>
    <t>Pomoc społeczna</t>
  </si>
  <si>
    <t>Ośrodki Wsparcia</t>
  </si>
  <si>
    <t xml:space="preserve">Świadczenia rodzinne, zaliczka alimentacyjna, oraz składki na ubezpieczenia emerytalne i rentowe z ubezpieczenia społecznego </t>
  </si>
  <si>
    <t xml:space="preserve">
</t>
  </si>
  <si>
    <t>Dochody 
budżetu Gminy Barlinek związane z realizacją zadań z zakresu administracji rządowej wykonywanych na podstawie porozumień z organami administracji rządowej w I półroczu 2010 r.</t>
  </si>
  <si>
    <t>Działalność usługowa</t>
  </si>
  <si>
    <t xml:space="preserve"> Dotacje celowe otrzymane z budżetu państwa na zadania  bieżące realizowane przez gminę na podstawie porozumień z organami administracji rządowej</t>
  </si>
  <si>
    <t>Środki Unijne</t>
  </si>
  <si>
    <t>1. Budowa i przebudowa dróg łączących północną część miasta Barlinek z drogą wojewódzką DW 156</t>
  </si>
  <si>
    <t>1. Odnowienie miejsca pamięci i zakup wyposażenia dla muzeum Dziedzicach</t>
  </si>
  <si>
    <t>75023</t>
  </si>
  <si>
    <t>1. Projekt "Dobre prawo - dobra gmina"</t>
  </si>
  <si>
    <t>80101</t>
  </si>
  <si>
    <t>1. Socrates Comenius - rozliczenie</t>
  </si>
  <si>
    <t>Pozostałe zadania w zakresie pomocy społecznej</t>
  </si>
  <si>
    <t>1. Projekt "Aktywność społeczna i zawodowa - lepsze jutro"</t>
  </si>
  <si>
    <t>Kultura i ochrona dziedzictwa narodowego</t>
  </si>
  <si>
    <t xml:space="preserve">1. Europejska młodzież - Wspólna przyszłość, wspólne marzenia </t>
  </si>
  <si>
    <t>Kultura fizyczna i sport</t>
  </si>
  <si>
    <t>92601</t>
  </si>
  <si>
    <t>6207</t>
  </si>
  <si>
    <t>1. Przebudowa boiska piłkarskiego wraz z zapleczem techniczno -socjalnym przy ul. Sportowej w Barlinku</t>
  </si>
  <si>
    <t>92695</t>
  </si>
  <si>
    <t>1. "Polsko - Niemiecka Wielka 7 Barlinecka"</t>
  </si>
  <si>
    <t>Wydatki budżetu Gminy za I półrocze 2010 r. wg działów klasyfikacji budżetowej</t>
  </si>
  <si>
    <t>Wykonanie</t>
  </si>
  <si>
    <t>400</t>
  </si>
  <si>
    <t>754</t>
  </si>
  <si>
    <t>Bezpieczeństwo publiczne i ochrona przeciwpożarowa</t>
  </si>
  <si>
    <t xml:space="preserve">Dochody od osób prawnych,od osób fizycznych
i od innych jednostek nie posiadających
osobowości prawnej oraz wydatki związane
z ich poborem </t>
  </si>
  <si>
    <t>757</t>
  </si>
  <si>
    <t>803</t>
  </si>
  <si>
    <t>Szkolnictwo wyższe</t>
  </si>
  <si>
    <t>Gospodarka komunalna i ochrona środowiska</t>
  </si>
  <si>
    <t>wydatki bieżące</t>
  </si>
  <si>
    <t>wydatki majątkowe</t>
  </si>
  <si>
    <t>Wydatki
budżetu Gminy Barlinek za I półrocze 2010 r.</t>
  </si>
  <si>
    <t>Wydatki własne</t>
  </si>
  <si>
    <t xml:space="preserve">Plan </t>
  </si>
  <si>
    <t>Wydatki ogółem</t>
  </si>
  <si>
    <t xml:space="preserve"> Wydatki bieżące</t>
  </si>
  <si>
    <t>w tym: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</si>
  <si>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</si>
  <si>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</si>
  <si>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</si>
  <si>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</si>
  <si>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zwrotowi,w części związanej z realizacją zadań Gminy</t>
  </si>
  <si>
    <t>Wydatki na obsługę długu</t>
  </si>
  <si>
    <t>Wydatki z tytułu poręczeń i gwarancji</t>
  </si>
  <si>
    <t>Wynagrodzenia</t>
  </si>
  <si>
    <t>Pochodne od 
wynagrodzeń</t>
  </si>
  <si>
    <t>Wydatki związane z realizacją zadań statutowych</t>
  </si>
  <si>
    <t>01030</t>
  </si>
  <si>
    <t>Izby rolnicze</t>
  </si>
  <si>
    <t>Wpłaty gmin na rzecz izb rolniczych w wysokości 2% uzyskanych wpływów z podatku rolnego</t>
  </si>
  <si>
    <t xml:space="preserve">Wytwarzanie i zaopatrzenie w energię elektryczną, gaz i wodę </t>
  </si>
  <si>
    <t>Dostarczanie wody</t>
  </si>
  <si>
    <t xml:space="preserve"> Zakup usług pozostałych</t>
  </si>
  <si>
    <t xml:space="preserve"> Wydatki inwestycyjne jednostek budżetowych </t>
  </si>
  <si>
    <t>Drogi publiczne wojewódzkie</t>
  </si>
  <si>
    <t>Dotacje celowe przekazane do samorządu województwa na inwestycje i zakupy inwestycyjne realizowane na podstawie porozumień (umów) między jednostkami samorządu terytorialnego</t>
  </si>
  <si>
    <t>Drogi publiczne powiatowe</t>
  </si>
  <si>
    <t>Dotacje celowe przekazane dla powiatu na inwestycje i zakupy inwestycyjne realizowane na podstawie porozumień (umów) między jednostkami samorządu terytorialnego</t>
  </si>
  <si>
    <t xml:space="preserve">Wynagrodzenia bezosobowe </t>
  </si>
  <si>
    <t xml:space="preserve"> Zakup materiałów i wyposażenia</t>
  </si>
  <si>
    <t xml:space="preserve"> Zakup usług remontowych </t>
  </si>
  <si>
    <t xml:space="preserve"> Wydatki inwestycyjne jednostek budżetowych</t>
  </si>
  <si>
    <t>Dotacje celowe przekazane do samorządu powiatu na inwestycje i zakupy inwestycyjne realizowane na podstawie porozumień (umów) między jednostkami samorządu terytorialnego</t>
  </si>
  <si>
    <t xml:space="preserve"> Zakup usług remontowych</t>
  </si>
  <si>
    <t>Gospodarka  mieszkaniowa</t>
  </si>
  <si>
    <t xml:space="preserve"> Różne opłaty i składki</t>
  </si>
  <si>
    <t>Kary i odszkodowania na rzecz osób fizycznych</t>
  </si>
  <si>
    <t>Wydatki na zakupy inwestycyjne jednostek budżetowych</t>
  </si>
  <si>
    <t>Towarzystwa Budownictwa Społecznego</t>
  </si>
  <si>
    <t>Działalność  usługowa</t>
  </si>
  <si>
    <t>Plany zagospodarowania przestrzennego</t>
  </si>
  <si>
    <t>Prace geodezyjne i kartograficzne</t>
  </si>
  <si>
    <t>Rady gmin (miast i miast na prawach powiatu)</t>
  </si>
  <si>
    <t xml:space="preserve"> Różne wydatki na rzecz osób fizycznych</t>
  </si>
  <si>
    <t xml:space="preserve"> Zakup materiałów i wyposażenia </t>
  </si>
  <si>
    <t xml:space="preserve"> Wydatki osobowe niezaliczone do wynagrodzeń </t>
  </si>
  <si>
    <t xml:space="preserve"> Wynagrodzenia osobowe pracowników</t>
  </si>
  <si>
    <t xml:space="preserve"> Dodatkowe wynagrodzenie roczne</t>
  </si>
  <si>
    <t xml:space="preserve"> Składki na ubezpieczenia społeczne</t>
  </si>
  <si>
    <t xml:space="preserve"> Składki na Fundusz Pracy</t>
  </si>
  <si>
    <t>Wpłaty na PEFRON</t>
  </si>
  <si>
    <t xml:space="preserve"> Wynagrodzenia bezosobowe</t>
  </si>
  <si>
    <t>Zakup materiałów i wyposażenia</t>
  </si>
  <si>
    <t xml:space="preserve"> Zakup energii </t>
  </si>
  <si>
    <t>Zakup usług remontowych</t>
  </si>
  <si>
    <t xml:space="preserve"> Zakup usług zdrowotnych </t>
  </si>
  <si>
    <t xml:space="preserve"> Zakup usług pozostałych </t>
  </si>
  <si>
    <t xml:space="preserve"> Zakup usług dostępu do sieci Internet</t>
  </si>
  <si>
    <t xml:space="preserve"> Opłaty z tytułu zakupu usług telekomunikacyjnych telefonii komórkowej</t>
  </si>
  <si>
    <t xml:space="preserve"> Opłaty z tytułu zakupu usług telekomunikacyjnych telefonii stacjonarnej  </t>
  </si>
  <si>
    <t xml:space="preserve"> Zakup usług obejmujących tłumaczenia</t>
  </si>
  <si>
    <t xml:space="preserve"> Opłaty za administrowanie i czynsze za budynki, lokale i pomieszczenia garażowe</t>
  </si>
  <si>
    <t xml:space="preserve"> Podróże służbowe krajowe</t>
  </si>
  <si>
    <t xml:space="preserve"> Podróże służbowe zagraniczne</t>
  </si>
  <si>
    <t xml:space="preserve"> Odpisy na zakładowy fundusz świadczeń socjalnych</t>
  </si>
  <si>
    <t xml:space="preserve"> Koszty postępowania sądowego i prokuratorskiego</t>
  </si>
  <si>
    <t xml:space="preserve"> Szkolenia pracowników nie będących członkami korpusu służby cywilnej</t>
  </si>
  <si>
    <t xml:space="preserve"> Zakup materiałów papierniczych do sprzętu drukarskiego i urządzeń kserograficznych</t>
  </si>
  <si>
    <t xml:space="preserve"> Zakup akcesoriów komputerowych, w tym programów i licencji</t>
  </si>
  <si>
    <t xml:space="preserve">Promocja jednostek samorządu terytorialnego </t>
  </si>
  <si>
    <t>Różne wydatki na rzecz osób fizycznych</t>
  </si>
  <si>
    <r>
      <t xml:space="preserve">
</t>
    </r>
    <r>
      <rPr>
        <b/>
        <sz val="12"/>
        <rFont val="Times New Roman"/>
        <family val="1"/>
      </rPr>
      <t>754</t>
    </r>
  </si>
  <si>
    <t>Bezpieczeństwo publiczne  
i  ochrona  przeciwpożarowa</t>
  </si>
  <si>
    <t>Komendy Powiatowe Policji</t>
  </si>
  <si>
    <t>Wpłaty jednostek na fundusz celowy na finansowanie lub dofinansowanie zadań inwestycyjnych</t>
  </si>
  <si>
    <t>Ochotnicze Straże Pożarne</t>
  </si>
  <si>
    <t>Składki na Fundusz Pracy</t>
  </si>
  <si>
    <t>Dotacje celowe z budżetu na finansowanie lub dofinansowanie kosztów realizacji inwestycji i zakupów inwestycyjnych jednostek niezaliczanych do sektora finansów publicznych</t>
  </si>
  <si>
    <t>Zarządzanie kryzysowe</t>
  </si>
  <si>
    <t xml:space="preserve"> Rezerwy</t>
  </si>
  <si>
    <t>Zakup usług pozostałych</t>
  </si>
  <si>
    <t xml:space="preserve">Pobór podatków, opłat i niepodatkowych należności budżetowych </t>
  </si>
  <si>
    <t>Wynagrodzenia agencyjno – prowizyjne</t>
  </si>
  <si>
    <t>Obsługa  długu  publicznego</t>
  </si>
  <si>
    <t>Obsługa papierów wartościowych, kredytów i pożyczek j.s.t.</t>
  </si>
  <si>
    <t>Rozliczenia z bankami związane z obsługą długu publicznego</t>
  </si>
  <si>
    <t>Odsetki od samorządowych papierów wartościowych</t>
  </si>
  <si>
    <t xml:space="preserve">Różne rozliczenia finansowe </t>
  </si>
  <si>
    <t xml:space="preserve">4530
</t>
  </si>
  <si>
    <t xml:space="preserve"> Podatek od towarów i usług (VAT) 
</t>
  </si>
  <si>
    <t>Rezerwy ogólne i celowe</t>
  </si>
  <si>
    <t>Rezerwy</t>
  </si>
  <si>
    <t xml:space="preserve"> Wydatki osobowe niezaliczone do wynagrodzeń</t>
  </si>
  <si>
    <t xml:space="preserve"> Zasądzone renty</t>
  </si>
  <si>
    <t>Stypendia dla uczniów</t>
  </si>
  <si>
    <t>Wynagrodzenia osobowe pracowników</t>
  </si>
  <si>
    <t xml:space="preserve"> Zakup pomocy naukowych, dydaktycznych i książek</t>
  </si>
  <si>
    <t xml:space="preserve"> Zakup energii</t>
  </si>
  <si>
    <t xml:space="preserve"> Zakup usług zdrowotnych</t>
  </si>
  <si>
    <t xml:space="preserve"> Opłata z tytułu zakupu usług telekomunikacyjnych telefonii stacjonarnej</t>
  </si>
  <si>
    <t xml:space="preserve"> Różne opłaty i składki </t>
  </si>
  <si>
    <t xml:space="preserve"> Zakup materiałów papierniczych do sprzętu drukarskiego i urządzeń  kserograficznych</t>
  </si>
  <si>
    <t xml:space="preserve"> Zakup akcesoriów komputerowych, w tym programów i licencji  </t>
  </si>
  <si>
    <t>Oddziały przedszkolne w szkołach podstawowych</t>
  </si>
  <si>
    <t xml:space="preserve"> Wynagrodzenia osobowe pracowników </t>
  </si>
  <si>
    <t>Zakup pomocy naukowych, dydaktycznych i książek</t>
  </si>
  <si>
    <t>Podróże służbowe krajowe</t>
  </si>
  <si>
    <t xml:space="preserve"> Odpisy na zakładowy fundusz świadczeń socjalnych </t>
  </si>
  <si>
    <t>Zakup  materiałów papierniczych do sprzętu drukarskiego i urządzeń kserograficznych</t>
  </si>
  <si>
    <t xml:space="preserve">Przedszkola </t>
  </si>
  <si>
    <t xml:space="preserve"> Dotacja podmiotowa z budżetu dla niepublicznej jednostki systemu oświaty</t>
  </si>
  <si>
    <t>Wydatki osobowe niezaliczone do wynagrodzeń</t>
  </si>
  <si>
    <t>Dodatkowe wynagrodzenie roczne</t>
  </si>
  <si>
    <t>Składki na ubezpieczenia społeczne</t>
  </si>
  <si>
    <t>Zakup środków żywności</t>
  </si>
  <si>
    <t>Zakup energii</t>
  </si>
  <si>
    <t>Zakup usług zdrowotnych</t>
  </si>
  <si>
    <t>Zakup usług dostępu do sieci Internet</t>
  </si>
  <si>
    <t>Opłaty z tytułu zakupu usług telekom. telefonii stacjonarnej</t>
  </si>
  <si>
    <t>Różne opłaty i składki</t>
  </si>
  <si>
    <t>Odpisy na zakładowy fundusz świadczeń socjalnych</t>
  </si>
  <si>
    <t>Szkolenia pracowników nie będących członkami korpusu służby cywilnej</t>
  </si>
  <si>
    <t>Zakup akcesoriów komputerowych, w tym programów i licencji</t>
  </si>
  <si>
    <t xml:space="preserve"> Wydatki osobowe nie zaliczone do wynagrodzeń</t>
  </si>
  <si>
    <t xml:space="preserve"> Opłata z tytułu zakupu usług telekomunikacyjnych telefonii stacjonarnej 
 </t>
  </si>
  <si>
    <t xml:space="preserve">Zakup materiałów papierniczych do sprzętu drukarskiego i urządzeń kserograficznych </t>
  </si>
  <si>
    <t xml:space="preserve"> Dowożenie uczniów do szkół</t>
  </si>
  <si>
    <t xml:space="preserve"> Wydatki osobowe niezaliczane do wynagrodzeń </t>
  </si>
  <si>
    <t>Podatek na rzecz jednostek budżetowych</t>
  </si>
  <si>
    <t>Wydatki inwestycyjne jednostek budżetowych</t>
  </si>
  <si>
    <t>Dokształcanie i doskonalenie nauczycieli</t>
  </si>
  <si>
    <t xml:space="preserve">Zakup materiałów i wyposażenia </t>
  </si>
  <si>
    <t xml:space="preserve"> Zakup środków żywności</t>
  </si>
  <si>
    <t xml:space="preserve"> Zakup materiałów papierniczych do sprzętu drukarskiego i urządzeń kserograficznych </t>
  </si>
  <si>
    <t xml:space="preserve"> Wydatki na zakupy inwestycyjne jednostek budżetowych</t>
  </si>
  <si>
    <t xml:space="preserve"> Dotacja celowa z budżetu na finansowanie lub dofinansowanie zadań zleconych do realizacji stowarzyszeniom</t>
  </si>
  <si>
    <t>Dotacja celowa na pomoc finansową udzielaną między jednostkami samorządu terytorialnego na dofinansowanie własnych zadań inwestycyjnych i zakupów inwestycyjnych</t>
  </si>
  <si>
    <t>Ochrona  zdrowia</t>
  </si>
  <si>
    <t>Szpitale ogólne</t>
  </si>
  <si>
    <t>Dotacje celowe przekazane dla powiatu na zadania bieżące realizowane na podstawie porozumień (umów) między jednostkami samorządu terytorialnego</t>
  </si>
  <si>
    <t xml:space="preserve">Zwalczanie narkomanii </t>
  </si>
  <si>
    <t xml:space="preserve"> Dotacje celowe przekazane gminie na zadania bieżące realizowane na podstawie porozumień między j.s.t.</t>
  </si>
  <si>
    <t xml:space="preserve"> Dotacja celowa z budżetu na finansowanie lub dofinansowanie zadań zleconych  do realizacji stowarzyszeniom</t>
  </si>
  <si>
    <t xml:space="preserve"> Dotacja celowa z budżetu na finansowanie lub dofinansowanie zadań zleconych  do realizacji pozostałym jednostkom niezaliczanym do sektora finansów publicznych</t>
  </si>
  <si>
    <t>Dotacja celowa z budżetu na finansowanie lub dofinansowanie zadań zleconych do realizacji pozostałym jednostkom niezaliczanym do sektora finansów publicznych</t>
  </si>
  <si>
    <t xml:space="preserve"> Szkolenia pracowników niebędących członkami korpusu służby cywilnej</t>
  </si>
  <si>
    <t>Świadczenia rodzinne, zaliczka alimentacyjna oraz składki na ubezpieczenia emerytalne i rentowe z ubezpieczenia społecznego</t>
  </si>
  <si>
    <t xml:space="preserve"> Zakup materiałów papierniczych do sprzętu drukarskiego oraz urządzeń kserograficznych</t>
  </si>
  <si>
    <t xml:space="preserve"> Zakup akcesoriów komputerowych, w tym programów i licencji   </t>
  </si>
  <si>
    <r>
      <t xml:space="preserve">Składki na ubezpieczenie zdrowotne opłacane za  osoby pobierające </t>
    </r>
    <r>
      <rPr>
        <b/>
        <sz val="12"/>
        <rFont val="Times New Roman"/>
        <family val="1"/>
      </rPr>
      <t xml:space="preserve"> świadczenia z pomocy  społecznej oraz niektóre świadczenia rodzinne</t>
    </r>
  </si>
  <si>
    <t xml:space="preserve"> Składki na ubezpieczenie zdrowotne</t>
  </si>
  <si>
    <t xml:space="preserve">Zasiłki i pomoc w naturze oraz składki na ubezpieczenia emerytalne i rentowe  </t>
  </si>
  <si>
    <t xml:space="preserve"> Świadczenia społeczne</t>
  </si>
  <si>
    <t xml:space="preserve"> Zakup usług przez j.s.t. od innych j.s.t.</t>
  </si>
  <si>
    <t>Dodatki mieszkaniowe</t>
  </si>
  <si>
    <t xml:space="preserve"> Świadczenia społeczne </t>
  </si>
  <si>
    <t xml:space="preserve">Ośrodki Pomocy Społecznej </t>
  </si>
  <si>
    <t xml:space="preserve"> Wynagrodzenia bezosobowe </t>
  </si>
  <si>
    <t xml:space="preserve"> Opłaty z tytułu zakupu usług telekomunikacyjnych telefonii komórkowej </t>
  </si>
  <si>
    <t xml:space="preserve"> Podróże służbowe zagraniczne </t>
  </si>
  <si>
    <t>Podatek od nieruchomości</t>
  </si>
  <si>
    <t xml:space="preserve">Dotacja celowa na pomoc finansową udzielaną między jednostkami samorządu terytorialnego na dofinansowanie własnych zadań bieżących </t>
  </si>
  <si>
    <t xml:space="preserve"> Dotacja celowa z budżetu na finansowanie lub dofinansowanie zadań  zleconych do realizacji stowarzyszeniom  </t>
  </si>
  <si>
    <t>Świadczenia społeczne</t>
  </si>
  <si>
    <t>Wynagrodzenia bezosobowe</t>
  </si>
  <si>
    <t>Edukacyjna  opieka  wychowawcza</t>
  </si>
  <si>
    <t xml:space="preserve"> Inne formy pomocy dla uczniów</t>
  </si>
  <si>
    <t>Gospodarka  komunalna  i  ochrona  środowiska</t>
  </si>
  <si>
    <t>Gospodarka ściekowa i ochrona wód</t>
  </si>
  <si>
    <t>Oczyszczanie miast i wsi</t>
  </si>
  <si>
    <t>Utrzymanie zieleni w miastach i gminach</t>
  </si>
  <si>
    <t xml:space="preserve">Schroniska dla zwierząt </t>
  </si>
  <si>
    <t xml:space="preserve">Oświetlenie ulic, placów i dróg </t>
  </si>
  <si>
    <t xml:space="preserve"> Zakup usług  remontowych</t>
  </si>
  <si>
    <t xml:space="preserve">6050
</t>
  </si>
  <si>
    <t xml:space="preserve"> Wydatki inwestycyjne jednostek budżetowych 
 </t>
  </si>
  <si>
    <t xml:space="preserve">  Zakup usług pozostałych</t>
  </si>
  <si>
    <t xml:space="preserve"> Dotacja podmiotowa z budżetu dla samorządowej instytucji kultury</t>
  </si>
  <si>
    <t>Biblioteki</t>
  </si>
  <si>
    <t>Ochrona zabytków i opieka nad zabytkami</t>
  </si>
  <si>
    <t>Dotacje celowe przekazane do samorządu województwa na zadania bieżące realizowane na podstawie porozumień między jednostkami samorządu terytorialnego</t>
  </si>
  <si>
    <t>Dotacja celowa z budżetu na finansowanie lub dofinansowanie zadań zleconych do realizacji stowarzyszeniom</t>
  </si>
  <si>
    <t>Zakupy materiałów i wyposażenia</t>
  </si>
  <si>
    <t>Zakup usług obejmujących tłumaczenia</t>
  </si>
  <si>
    <t xml:space="preserve">Zadania w zakresie kultury fizycznej </t>
  </si>
  <si>
    <t xml:space="preserve"> Dotacje celowe przekazane dla powiatu na zadania bieżące realizowane na podstawie porozumień między jednostkami samorządu terytorialnego</t>
  </si>
  <si>
    <t>Podróże służbowe zagraniczne</t>
  </si>
  <si>
    <t>Wydatki
budżetu Gminy Barlinek
związane z realizacją zadań z zakresu administracji rządowej i innych zadań zleconych odrębnymi ustawami za I półrocze  2010 r.</t>
  </si>
  <si>
    <t>Wydatki bieżące</t>
  </si>
  <si>
    <t>Dotacje na zadanie bieżące</t>
  </si>
  <si>
    <t xml:space="preserve"> Opłaty z tytułu zakupu usług telekomunikacyjnych telefonii stacjonarnej</t>
  </si>
  <si>
    <t>Zakup materiałów papierniczych do sprzętu drukarskiego i urządzeń kserograficznych</t>
  </si>
  <si>
    <r>
      <t xml:space="preserve">Składki na ubezpieczenie zdrowotne opłacane za  osoby pobierające </t>
    </r>
    <r>
      <rPr>
        <b/>
        <sz val="14"/>
        <rFont val="Times New Roman"/>
        <family val="1"/>
      </rPr>
      <t xml:space="preserve"> świadczenia z pomocy  społecznej oraz niektóre świadczenia rodzinne</t>
    </r>
  </si>
  <si>
    <t xml:space="preserve">Zakup usług zdrowotnych </t>
  </si>
  <si>
    <t>Wydatki
budżetu Gminy Barlinek związane z realizacją zadań z zakresu administracji rządowej wykonywanych na podstawie porozumień z organami administracji rządowej za I półrocze 2010 r.</t>
  </si>
  <si>
    <t>Wydatki
bieżące</t>
  </si>
  <si>
    <t>Wydatki
majątkowe</t>
  </si>
  <si>
    <t>wynagrodzenia</t>
  </si>
  <si>
    <t>pochodne od 
wynagrodzeń</t>
  </si>
  <si>
    <t>dotacje</t>
  </si>
  <si>
    <t>Wydatki budżetu Gminy Barlinek za I półrocze 2010 r.</t>
  </si>
  <si>
    <t>Dotacje</t>
  </si>
  <si>
    <t>Administracja publiczna</t>
  </si>
  <si>
    <t xml:space="preserve">Plan wydatków inwestycyjnych za I półrocze 2010 r. </t>
  </si>
  <si>
    <t>1</t>
  </si>
  <si>
    <t>1. Modernizacja wodociągu w Lutówku</t>
  </si>
  <si>
    <t>2. Budowa stacji i sieci wodociągowej w Moczydle</t>
  </si>
  <si>
    <t>3. Budowa sieci wodociągowej ul. Fabrycznej w Barlinku – finansowanie zgodnie z porozumieniem z HACON Sp.zoo</t>
  </si>
  <si>
    <t>1.Przebudowa drogi wojewódzkiej Nr 156 na odcinku Mostkowo - Barlinek</t>
  </si>
  <si>
    <t>2. Budowa chodnika w m. Łubianka nr drogi 151</t>
  </si>
  <si>
    <t>Drogi publiczne i powiatowe</t>
  </si>
  <si>
    <t>1.Remont chodnika na ul.Św. Bonifacego</t>
  </si>
  <si>
    <t xml:space="preserve">1. Budowa ścieżki rowerowej z Barlinka do Krzynki </t>
  </si>
  <si>
    <t>2.Przebudowa drogi gminnej w Rychnowie</t>
  </si>
  <si>
    <t>3. Budowa drogi  gminnej w Strąpiu</t>
  </si>
  <si>
    <t>4. Przebudowa dróg gminnych z m. Osina do m.  Janowo (FOGR)</t>
  </si>
  <si>
    <t>5. Modernizacja drogi gminnej do Moczydła</t>
  </si>
  <si>
    <t xml:space="preserve">6. Budowa parkingów przy ul. Przemysłowej etap II </t>
  </si>
  <si>
    <t>7. Przebudowa  ul. Fabrycznej w Barlinku</t>
  </si>
  <si>
    <t xml:space="preserve">8.Przebudowa drogi gminnej w Mostkowie </t>
  </si>
  <si>
    <t>9. Modernizacja ulicy Stodolnej</t>
  </si>
  <si>
    <t>10. Budowa drogi Równo-Laskówko</t>
  </si>
  <si>
    <t>1. Termomodernizacja budynków mieszkalnych</t>
  </si>
  <si>
    <t>1. Zakup nieruchomości komunalnych</t>
  </si>
  <si>
    <t>1. Budowa cmentarza komunalnego przy ul. Szosowej w Barlinku</t>
  </si>
  <si>
    <t>2.Utwardzenie alejki na Cmentarzu Komunalnym w Barlinku przy ul. Gorzowskiej</t>
  </si>
  <si>
    <t>Bezpieczeństwo publiczne
I ochrona  przeciwpożarowa</t>
  </si>
  <si>
    <t>1. Dofinansowanie kosztów wykonania kompleksowej dokumentacji projektowej dla nowej siedziby Komendy Powiatowej Policji w Myśliborzu</t>
  </si>
  <si>
    <t>1. Modernizacja strażnicy OSP w Barlinku na potrzeby Gminnego Centrum Ratownictwa</t>
  </si>
  <si>
    <t>1.Budowa toru przeszkód OSP</t>
  </si>
  <si>
    <t>1. SP Mostkowo „Radosna Szkoła -place zabaw”</t>
  </si>
  <si>
    <t>2. SP Nr 4 „Radosna Szkoła -place zabaw”</t>
  </si>
  <si>
    <t>3. Budowa podjazdu dla osób niepełnosprawnych w SP-4</t>
  </si>
  <si>
    <t>1.Opracowanie projektu budowlanego łącznie z kosztorysem inwestorskim na remont budynku szkolnego blok „E”</t>
  </si>
  <si>
    <t>1Zakup autobusu do przewozu dzieci i osób niepełnosprawnych do szkół</t>
  </si>
  <si>
    <t>1. Zakup zmywarki do PM Nr 2</t>
  </si>
  <si>
    <t>1.Akademia sztuk pięknych</t>
  </si>
  <si>
    <t>Ośrodki pomocy społecznej</t>
  </si>
  <si>
    <t>1Zakup autobusu do przewozu dzieci i osób niepełnosprawnych</t>
  </si>
  <si>
    <t>1. Budowa sieci  kanalizacyjnej ul. Fabrycznej w Barlinku – finansowanie zgodnie z porozumieniem z HACON Sp. zoo</t>
  </si>
  <si>
    <t>1. Wznowienie granic parku, budowa wiaty gościnnej i ścieżek w miejscowości Dzikowo</t>
  </si>
  <si>
    <t>2. Zagospodarowanie parku oraz infrastruktury sportowej w Mostkowie</t>
  </si>
  <si>
    <t>1. Budowa oświetlenia drogowego</t>
  </si>
  <si>
    <t>1. Budowa ogrodzenie przy remizie w Łubiance</t>
  </si>
  <si>
    <t>1. Przebudowa budynku na świetlicę w Dzikowie</t>
  </si>
  <si>
    <t xml:space="preserve">2.Wykonanie dokumentacji na adaptację obiektu przeznaczonego na świetlicę wiejską w Równie </t>
  </si>
  <si>
    <t xml:space="preserve">1.Bibloteka miejska w Barlinku – zmiana użytkowania budynku przy ul. Gorzowskiej </t>
  </si>
  <si>
    <t>1.Przebudowa boiska treningowego wraz z zagospodarowaniem socjalno - technicznym w Barlinku</t>
  </si>
  <si>
    <t>2. Budowa kompleksu boisk sportowych wg „Moje boisko Orlik 2012” w Mostkowie</t>
  </si>
  <si>
    <t>1. Budowa zespołu ogólnodostępnych boisk sportowych w ramach Programu Moje boisko – Orlik 2012 przy Zespole Szkół Ponadgimnazjalnych Nr 1 w Barlinku-roboty uzupełniające</t>
  </si>
  <si>
    <t>1. Wykonanie ogrodzenia placów zabaw : Swadzim, Strapie</t>
  </si>
  <si>
    <t>1.Zakup placy zabaw</t>
  </si>
  <si>
    <t>Plan dochodów
budżetu Gminy Barlinek za I półrocze 2010 r.</t>
  </si>
  <si>
    <t>Szkoła Podstawowa Nr 1</t>
  </si>
  <si>
    <t xml:space="preserve">% Wyk. </t>
  </si>
  <si>
    <t>Plan po zmianach</t>
  </si>
  <si>
    <t>80148</t>
  </si>
  <si>
    <t>Szkoła Podstawowa Nr 4</t>
  </si>
  <si>
    <t>Szkoła Podstawowa w Mostkowie</t>
  </si>
  <si>
    <t>Publiczne Gimnazjum Nr 1</t>
  </si>
  <si>
    <t>80110</t>
  </si>
  <si>
    <t>Publiczne Gimnazjum Nr 2</t>
  </si>
  <si>
    <t>Gimnazjum dla Dorosłych</t>
  </si>
  <si>
    <t>Przedszkole Miejskie Nr 1</t>
  </si>
  <si>
    <t>Przedszkole Miejskie Nr 2</t>
  </si>
  <si>
    <t>Wydatki budżetu Gminy za I półrocze 2010 r.</t>
  </si>
  <si>
    <t>Nazwa paragrafu</t>
  </si>
  <si>
    <t>Wydatki osobowe nie zaliczone do wynagrodzeń</t>
  </si>
  <si>
    <t>Zasądzone renty</t>
  </si>
  <si>
    <t>Opłaty z tytułu zakupu usług telekomunikacyjnych telefonii stacjonarnej</t>
  </si>
  <si>
    <t>Odpisy na Zakładowy Fundusz Świadczeń Socjalnych</t>
  </si>
  <si>
    <t>Pochodne od wynagrodzeń</t>
  </si>
  <si>
    <t>Wydatki budżetu Gminy za I półrocze 2010</t>
  </si>
  <si>
    <t>Plan przychodów i wydatków  rachunków dochodów własnych jednostek budżetowych za I półrocze 2010 r.</t>
  </si>
  <si>
    <t>Wyszczególnienie</t>
  </si>
  <si>
    <t>Stan środków obrotowych na początek roku</t>
  </si>
  <si>
    <t>Przychody</t>
  </si>
  <si>
    <t>Wydatki</t>
  </si>
  <si>
    <t>Stan środków obrotowych na koniec roku</t>
  </si>
  <si>
    <t>Rozliczenia
z budżetem
z tytułu wpłat nadwyżek środków za 2010 r.</t>
  </si>
  <si>
    <t>ogółem</t>
  </si>
  <si>
    <t>w tym: wpłata do budżetu</t>
  </si>
  <si>
    <t>dotacje
z budżetu</t>
  </si>
  <si>
    <t>na wydatki bieżące</t>
  </si>
  <si>
    <t>na inwestycje</t>
  </si>
  <si>
    <t>I</t>
  </si>
  <si>
    <t>Rachunki dochodów własnych jednostek budżetowych</t>
  </si>
  <si>
    <t>1. Szkoła Podstawowa Nr 1</t>
  </si>
  <si>
    <t>x</t>
  </si>
  <si>
    <t>2. Szkoła Podstawowa Mostkowo</t>
  </si>
  <si>
    <t xml:space="preserve">razem </t>
  </si>
  <si>
    <t>3. Przedszkole Miejskie Nr 2</t>
  </si>
  <si>
    <t>4. Publiczne Gimnazjum Nr 1</t>
  </si>
  <si>
    <t>5. Publiczne Gimnazjum Nr 1</t>
  </si>
  <si>
    <t>6. Publiczne Gimnazjum Nr 1</t>
  </si>
  <si>
    <t>7. Gimnazjum dla Dorosłych</t>
  </si>
  <si>
    <t>Dotacje podmiotowe dla jednostek sektora finansów publicznych udzielone z budżetu Gminy Barlinek za I półrocze 2010 r.</t>
  </si>
  <si>
    <t>Nazwa jednostki lub działalności</t>
  </si>
  <si>
    <t>Dotacja podmiotowa z budżetu dla samorządowej instytucji kultury</t>
  </si>
  <si>
    <t>Barlinecki Ośrodek Kultury</t>
  </si>
  <si>
    <t>Dotacje podmiotowe dla jednostek nie należących sektora finansów publicznych za I półrocze 2010 r.</t>
  </si>
  <si>
    <t>Oświata i wychowanie</t>
  </si>
  <si>
    <t xml:space="preserve">Dotacja podmiotowa dla niepublicznej jednostki systemu oświaty </t>
  </si>
  <si>
    <t>1.Niepubliczne przedszkole w Rychnowie</t>
  </si>
  <si>
    <t xml:space="preserve">  </t>
  </si>
  <si>
    <t xml:space="preserve">2.Niepubliczne przedszkole w Płonnie </t>
  </si>
  <si>
    <t>3.Niepubliczne przedszkole Bratek w Barlinku</t>
  </si>
  <si>
    <t>4.Niepubliczne przedszkole w Dziedzicach</t>
  </si>
  <si>
    <t>Dotacje celowe udzielone z budżetu Gminy Barlinek na zadania własne gminy realizowane przez podmioty należące do sektora finansów publicznych za I półrocze 2010 r.</t>
  </si>
  <si>
    <r>
      <t xml:space="preserve">Nazwa zadania
</t>
    </r>
    <r>
      <rPr>
        <i/>
        <sz val="10"/>
        <rFont val="Arial CE"/>
        <family val="2"/>
      </rPr>
      <t>(przeznaczenie dotacji)</t>
    </r>
  </si>
  <si>
    <t>1. Budowa chodnika w m. Łubianka</t>
  </si>
  <si>
    <t>2. Przebudowa drogi wojewódzkiej nr 156 z m. Mostkowo do m. Barlinek</t>
  </si>
  <si>
    <t>1. Przebudowa chodnika przy ulicy Św. Bonifacego w Barlinku</t>
  </si>
  <si>
    <t xml:space="preserve">1. Budowa drogi łączącej północną część Barlinka z drogą wojewódzką </t>
  </si>
  <si>
    <t>1. Dotacja dla Szpitala Powiatowego w Barlinku</t>
  </si>
  <si>
    <t>Dotacje celowe przekazane gminie na zadania bieżące realizowane na podstawie porozumień między j.s.t.</t>
  </si>
  <si>
    <t>1. Komisariat Policji w Barlinku</t>
  </si>
  <si>
    <t>1. Izba wytrzeźwień w Gorzowie Wlkp.</t>
  </si>
  <si>
    <t>1.Norweski Mechanizm Finansowy Gmina Dębno</t>
  </si>
  <si>
    <t>1. Budowa zespołu ogólnodostępnych boisk przy Zespole Szkół Ponadgimnazjalnych Nr 1 w Barlinku</t>
  </si>
  <si>
    <t>1. Dotacja dla Klubu Żeglarskiego "Szkuner" z Myśliborza</t>
  </si>
  <si>
    <t>Dotacje celowe udzielone z budżetu Gminy Barlinek na zadania własne gminy realizowane przez podmioty nienależące do sektora finansów publicznych za I półrocze 2010 r.</t>
  </si>
  <si>
    <t xml:space="preserve">Dotacja celowa z  budżetu na finansowanie lub dofinansowanie zadań zleconych do realizacji stowarzyszeniom </t>
  </si>
  <si>
    <t>1.Forum Inicjatyw Oświatowych w Barlinku</t>
  </si>
  <si>
    <t>Zwalczanie narkomanii</t>
  </si>
  <si>
    <t xml:space="preserve">Dotacja celowa z budżetu na finansowanie lub dofinansowanie zadań zleconych do realizacji stowarzyszeniom </t>
  </si>
  <si>
    <t>1.Stowarzyszeniu Pomocy Dzieciom „Bratek”</t>
  </si>
  <si>
    <t>1. Centrum Integracji Społecznej</t>
  </si>
  <si>
    <t>1.Polski Komitet Pomocy Społecznej Zarząd Miasta i Gminy w Barlinku</t>
  </si>
  <si>
    <t>1. Stowarzyszenie Przyjaciół Dziedzic w Dziedzicach</t>
  </si>
  <si>
    <t>2. Stowarzyszenie Zespołu Tańca "Uśmiechy" w Barlinku</t>
  </si>
  <si>
    <t>3.Towarzystwo Miłośników Barlinka</t>
  </si>
  <si>
    <t>4. Stowarzyszenie Kulturalno-Turystyczno-Sportowe "Pegaz" w Barlinku</t>
  </si>
  <si>
    <t>1. Zachodniopomorski Okręgowy Związek Orientacji Sportowej</t>
  </si>
  <si>
    <t>2. Towarzystwo Miłośników Barlinka</t>
  </si>
  <si>
    <t>3. KS Trojan Strąpie</t>
  </si>
  <si>
    <t>4. KS Grom w Płonnie</t>
  </si>
  <si>
    <t>5. KS Iskra w Lutówku</t>
  </si>
  <si>
    <t>6. KS Spartakus Rychnów</t>
  </si>
  <si>
    <t>7. MLKS Lubusz w Barlinku</t>
  </si>
  <si>
    <t>8. KŻ TKKF Sztorm w Barlinku</t>
  </si>
  <si>
    <t>9. Klub Szachowy Lasker</t>
  </si>
  <si>
    <t>10. Szczecińska Fundacja Talent-Promocja-Postęp</t>
  </si>
  <si>
    <t>Przychody i rozchody
budżetu Gminy Barlinek
w 2010 r.</t>
  </si>
  <si>
    <t>Lp.</t>
  </si>
  <si>
    <t>Treść</t>
  </si>
  <si>
    <t>Klasyfikacja
§</t>
  </si>
  <si>
    <t>Plan na 2010</t>
  </si>
  <si>
    <t xml:space="preserve">Wykonanie </t>
  </si>
  <si>
    <t>% wykonanie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</si>
  <si>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</si>
  <si>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</si>
  <si>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</si>
  <si>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</si>
  <si>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</si>
  <si>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</si>
  <si>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</si>
  <si>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</si>
  <si>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</si>
  <si>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</si>
  <si>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</si>
  <si>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</si>
  <si>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</si>
  <si>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</si>
  <si>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</si>
  <si>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</si>
  <si>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</si>
  <si>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</si>
  <si>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</si>
  <si>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</si>
  <si>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</si>
  <si>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</si>
  <si>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</si>
  <si>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</si>
  <si>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</si>
  <si>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</si>
  <si>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</si>
  <si>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</si>
  <si>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</si>
  <si>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</si>
  <si>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</si>
  <si>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</si>
  <si>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</si>
  <si>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</si>
  <si>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</si>
  <si>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</si>
  <si>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</si>
  <si>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</si>
  <si>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Wydatki jednostek pomocniczych /sołectw/
w ramach budżetu budżetu Gminy Barlinek za I półrocze 2010 r.</t>
  </si>
  <si>
    <t>Jednostka pomocnicza</t>
  </si>
  <si>
    <t xml:space="preserve">Plan wydatków
ogółem
</t>
  </si>
  <si>
    <t>Dziedzice</t>
  </si>
  <si>
    <t>Dzikowo</t>
  </si>
  <si>
    <t>Dzikówko</t>
  </si>
  <si>
    <t>Jarząbki</t>
  </si>
  <si>
    <t>Krzynka</t>
  </si>
  <si>
    <t>Lutówko</t>
  </si>
  <si>
    <t>Łubianka</t>
  </si>
  <si>
    <t>Moczkowo</t>
  </si>
  <si>
    <t>Moczydło</t>
  </si>
  <si>
    <t>Mostkowo</t>
  </si>
  <si>
    <t>Osina</t>
  </si>
  <si>
    <t>Ożar</t>
  </si>
  <si>
    <t>Płonno</t>
  </si>
  <si>
    <t>Rychnów</t>
  </si>
  <si>
    <t>Strąpie</t>
  </si>
  <si>
    <t>Swadzim</t>
  </si>
  <si>
    <t>Żydowo</t>
  </si>
  <si>
    <t xml:space="preserve">Wykaz wydatków budżetowych, które nie wygasły z upływem roku budżetowego 2009 </t>
  </si>
  <si>
    <t xml:space="preserve">
Lp.</t>
  </si>
  <si>
    <t xml:space="preserve">
Dział</t>
  </si>
  <si>
    <t xml:space="preserve">
Nazwa zadania
</t>
  </si>
  <si>
    <t>% wyk.</t>
  </si>
  <si>
    <t>Budowa i przebudowa dróg łączących północną część miasta Barlinek z drogą wojewódzką DW 156</t>
  </si>
  <si>
    <t>Przebudowa drogi gminnej od Pustaci do Podgórza</t>
  </si>
  <si>
    <t>Modernizacja drogi wewnętrznej w Rychnowie</t>
  </si>
  <si>
    <t xml:space="preserve">Przebudowa drogi gminnej w miejscowości Mostkowo od kościoła parafialnego do cmentarza komunalnego </t>
  </si>
  <si>
    <t>Odnowienie miejsc pamięci i zakup wyposażenia oraz wymiana stolarki okiennej w muzeum w Dziedzicach</t>
  </si>
  <si>
    <t>Przebudowa budynku warsztatowego na Gminne Centrum Ratownictwa w Barlinku</t>
  </si>
  <si>
    <t>Termomodernizacja obiektów użyteczności publicznej Powiatu Myśliborskiego</t>
  </si>
  <si>
    <t>Budowa promenady wraz z zagospodarowaniem terenów nad Jeziorem Barlineckim przy ul. Jeziornej w Barlinku na cele turystyczno – rekreacyjne</t>
  </si>
  <si>
    <t>RAZEM</t>
  </si>
  <si>
    <t>w w tym wydatki majątkowe</t>
  </si>
  <si>
    <t>Wykonanie wydatków Gminy Barlinek na wieloletnie programy inwestycyjne za I półrocze 2010</t>
  </si>
  <si>
    <t>Rozdz.</t>
  </si>
  <si>
    <t>Nazwa zadania inwestycyjnego.</t>
  </si>
  <si>
    <t>Nazwa jednostki realizującej.</t>
  </si>
  <si>
    <t>Okres realizacji.</t>
  </si>
  <si>
    <t>Łączne nakłady (w zł).</t>
  </si>
  <si>
    <t>W tym w 2010 rok</t>
  </si>
  <si>
    <t>Rok rozpoczęcia.</t>
  </si>
  <si>
    <t>Rok zakończenia.</t>
  </si>
  <si>
    <t>Plan gminy po zmianach</t>
  </si>
  <si>
    <t>% wykonania</t>
  </si>
  <si>
    <t>Budowa stacji i sieci wodociągowej w Moczydle</t>
  </si>
  <si>
    <t>Gmina Barlinek.</t>
  </si>
  <si>
    <t>Budowa sieci wodociągowej ulicy Fabrycznej w Barlinku.</t>
  </si>
  <si>
    <t>Przebudowa dróg gminnych.</t>
  </si>
  <si>
    <t>Przebudowa drogi wojewódzkiej Nr 156 na odcinku Mostkowo – Barlinek planowanego do realizacji przez Województwo Zachodniopomorskie</t>
  </si>
  <si>
    <t>Budowa ścieżki rowerowej z Barlinka do Krzynki.</t>
  </si>
  <si>
    <t>Przebudowa drogi gminnej w Mostkowie</t>
  </si>
  <si>
    <t>9.</t>
  </si>
  <si>
    <t>Modernizacja strażnicy OSP w Barlinku na potrzeby Gminnego Centrum Ratowniczego.</t>
  </si>
  <si>
    <t>10.</t>
  </si>
  <si>
    <t>11.</t>
  </si>
  <si>
    <t>Budowa sieci  kanalizacyjnej ulicy Fabrycznej w Barlinku.</t>
  </si>
  <si>
    <t>Gmina Barlinek</t>
  </si>
  <si>
    <t>12.</t>
  </si>
  <si>
    <t>Uporządkowanie gospodarki wodno - ściekowej na terenie aglomeracji Barlinek i Mostkowo, Gmina Barlinek</t>
  </si>
  <si>
    <t>PWK Płonia sp zoo w Barlinku</t>
  </si>
  <si>
    <t>13.</t>
  </si>
  <si>
    <t>Zagospodarowanie parku oraz infrastruktury sportowej na cele społeczno kulturalne, rekreacyjne i sportowe wsi Mostkowo.</t>
  </si>
  <si>
    <t>14.</t>
  </si>
  <si>
    <t>Zagospodarowanie parku wraz z przebudową budynku na świetlicę w Dzikowie</t>
  </si>
  <si>
    <t>16.</t>
  </si>
  <si>
    <t>Wspólny projekt inwestycyjny Polsko - Niemieckiej współpracy transgranicznej: Europejskie Miejsce Spotkań Prenzlau” Uckerwelle” i Europejskie Miejsce Spotkań Barlinek</t>
  </si>
  <si>
    <t>Gmina Barlinek/Barlinecki Ośrodek Kultury</t>
  </si>
  <si>
    <t>17.</t>
  </si>
  <si>
    <t>Biblioteka miejska w Barlinku- zmiana sposobu użytkowanie budynku przy ul. Gorzowskiej</t>
  </si>
  <si>
    <t>18.</t>
  </si>
  <si>
    <t>Przebudowa boiska treningowego wraz z zapleczem socjalno – technicznym w Barlinku</t>
  </si>
  <si>
    <t>19.</t>
  </si>
  <si>
    <t>Przebudowa boiska piłkarskiego wraz z zapleczem techniczno – socjalnym przy ul.. Sportowej w Barlinku</t>
  </si>
  <si>
    <t>20.</t>
  </si>
  <si>
    <t>21.</t>
  </si>
  <si>
    <t>Przebudowa szatni oraz obiektów sportowych wraz z zagospodarowaniem terenu przy Gimnazjum Publicznym Nr 1 w Barlinku</t>
  </si>
  <si>
    <t>22.</t>
  </si>
  <si>
    <t>23.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</si>
</sst>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/mm/yyyy"/>
    <numFmt numFmtId="167" formatCode="#,##0.0_ ;[Red]\-#,##0.0\ "/>
  </numFmts>
  <fonts count="8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3"/>
      <name val="Times New Roman"/>
      <family val="1"/>
    </font>
    <font>
      <b/>
      <sz val="15"/>
      <name val="Times New Roman"/>
      <family val="1"/>
    </font>
    <font>
      <i/>
      <u val="single"/>
      <sz val="9"/>
      <name val="Times New Roman"/>
      <family val="1"/>
    </font>
    <font>
      <i/>
      <sz val="9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i/>
      <sz val="15"/>
      <name val="Times New Roman"/>
      <family val="1"/>
    </font>
    <font>
      <u val="single"/>
      <sz val="15"/>
      <name val="Times New Roman"/>
      <family val="1"/>
    </font>
    <font>
      <b/>
      <u val="single"/>
      <sz val="15"/>
      <name val="Times New Roman"/>
      <family val="1"/>
    </font>
    <font>
      <b/>
      <i/>
      <sz val="15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Lucida Sans Unicode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i/>
      <sz val="9"/>
      <name val="Times New Roman"/>
      <family val="1"/>
    </font>
    <font>
      <sz val="12"/>
      <name val="Arial Unicode MS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5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31"/>
      <name val="Times New Roman"/>
      <family val="1"/>
    </font>
    <font>
      <sz val="13"/>
      <color indexed="31"/>
      <name val="Times New Roman"/>
      <family val="1"/>
    </font>
    <font>
      <sz val="9"/>
      <name val="Times New Roman"/>
      <family val="1"/>
    </font>
    <font>
      <sz val="12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31"/>
      <name val="Times New Roman"/>
      <family val="1"/>
    </font>
    <font>
      <sz val="12"/>
      <color indexed="31"/>
      <name val="Times New Roman"/>
      <family val="1"/>
    </font>
    <font>
      <i/>
      <u val="single"/>
      <sz val="10"/>
      <name val="Times New Roman"/>
      <family val="1"/>
    </font>
    <font>
      <sz val="13"/>
      <name val="Arial CE"/>
      <family val="2"/>
    </font>
    <font>
      <b/>
      <i/>
      <sz val="14"/>
      <name val="Times New Roman"/>
      <family val="1"/>
    </font>
    <font>
      <b/>
      <sz val="10"/>
      <name val="Arial CE"/>
      <family val="2"/>
    </font>
    <font>
      <i/>
      <sz val="10"/>
      <name val="Arial CE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name val="Arial CE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1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1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2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1046">
    <xf numFmtId="0" fontId="0" fillId="0" borderId="0" xfId="0" applyAlignment="1">
      <alignment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 wrapText="1"/>
    </xf>
    <xf numFmtId="3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49" fontId="23" fillId="11" borderId="10" xfId="0" applyNumberFormat="1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 wrapText="1"/>
    </xf>
    <xf numFmtId="3" fontId="23" fillId="11" borderId="10" xfId="0" applyNumberFormat="1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/>
    </xf>
    <xf numFmtId="164" fontId="19" fillId="0" borderId="10" xfId="0" applyNumberFormat="1" applyFont="1" applyBorder="1" applyAlignment="1">
      <alignment horizontal="right" vertical="center"/>
    </xf>
    <xf numFmtId="2" fontId="19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4" fontId="23" fillId="9" borderId="10" xfId="0" applyNumberFormat="1" applyFont="1" applyFill="1" applyBorder="1" applyAlignment="1">
      <alignment horizontal="right" vertical="center"/>
    </xf>
    <xf numFmtId="164" fontId="23" fillId="9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49" fontId="19" fillId="0" borderId="10" xfId="0" applyNumberFormat="1" applyFont="1" applyBorder="1" applyAlignment="1">
      <alignment vertical="center"/>
    </xf>
    <xf numFmtId="49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horizontal="right" vertical="center"/>
    </xf>
    <xf numFmtId="0" fontId="26" fillId="18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9" fontId="27" fillId="18" borderId="10" xfId="0" applyNumberFormat="1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49" fontId="20" fillId="19" borderId="10" xfId="0" applyNumberFormat="1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left" vertical="center" wrapText="1"/>
    </xf>
    <xf numFmtId="165" fontId="20" fillId="19" borderId="10" xfId="0" applyNumberFormat="1" applyFont="1" applyFill="1" applyBorder="1" applyAlignment="1">
      <alignment horizontal="right" vertical="center"/>
    </xf>
    <xf numFmtId="4" fontId="20" fillId="19" borderId="10" xfId="0" applyNumberFormat="1" applyFont="1" applyFill="1" applyBorder="1" applyAlignment="1">
      <alignment horizontal="right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165" fontId="20" fillId="2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Border="1" applyAlignment="1">
      <alignment horizontal="right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165" fontId="28" fillId="2" borderId="10" xfId="0" applyNumberFormat="1" applyFont="1" applyFill="1" applyBorder="1" applyAlignment="1">
      <alignment horizontal="right" vertical="center"/>
    </xf>
    <xf numFmtId="4" fontId="28" fillId="0" borderId="10" xfId="0" applyNumberFormat="1" applyFont="1" applyBorder="1" applyAlignment="1">
      <alignment horizontal="right" vertical="center"/>
    </xf>
    <xf numFmtId="4" fontId="30" fillId="0" borderId="10" xfId="0" applyNumberFormat="1" applyFont="1" applyBorder="1" applyAlignment="1">
      <alignment horizontal="right" vertical="center" wrapText="1"/>
    </xf>
    <xf numFmtId="0" fontId="20" fillId="19" borderId="10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4" fontId="28" fillId="2" borderId="10" xfId="0" applyNumberFormat="1" applyFont="1" applyFill="1" applyBorder="1" applyAlignment="1">
      <alignment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8" fillId="19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right" vertical="center" wrapText="1"/>
    </xf>
    <xf numFmtId="0" fontId="26" fillId="0" borderId="0" xfId="0" applyFont="1" applyAlignment="1">
      <alignment vertical="center"/>
    </xf>
    <xf numFmtId="3" fontId="26" fillId="19" borderId="0" xfId="0" applyNumberFormat="1" applyFont="1" applyFill="1" applyBorder="1" applyAlignment="1">
      <alignment horizontal="right" vertical="center"/>
    </xf>
    <xf numFmtId="0" fontId="28" fillId="0" borderId="10" xfId="0" applyFont="1" applyBorder="1" applyAlignment="1">
      <alignment wrapText="1"/>
    </xf>
    <xf numFmtId="49" fontId="20" fillId="19" borderId="10" xfId="0" applyNumberFormat="1" applyFont="1" applyFill="1" applyBorder="1" applyAlignment="1">
      <alignment horizontal="center" vertical="center" wrapText="1"/>
    </xf>
    <xf numFmtId="4" fontId="33" fillId="19" borderId="10" xfId="0" applyNumberFormat="1" applyFont="1" applyFill="1" applyBorder="1" applyAlignment="1">
      <alignment horizontal="right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33" fillId="0" borderId="10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right" vertical="center"/>
    </xf>
    <xf numFmtId="4" fontId="28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center" vertical="center" wrapText="1"/>
    </xf>
    <xf numFmtId="49" fontId="28" fillId="19" borderId="10" xfId="0" applyNumberFormat="1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top" wrapText="1"/>
    </xf>
    <xf numFmtId="4" fontId="20" fillId="19" borderId="1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left" vertical="top"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left" vertical="top" wrapText="1"/>
    </xf>
    <xf numFmtId="4" fontId="28" fillId="19" borderId="1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4" fillId="19" borderId="0" xfId="0" applyFont="1" applyFill="1" applyAlignment="1">
      <alignment vertical="center"/>
    </xf>
    <xf numFmtId="0" fontId="20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4" fontId="20" fillId="2" borderId="10" xfId="0" applyNumberFormat="1" applyFont="1" applyFill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165" fontId="20" fillId="5" borderId="10" xfId="0" applyNumberFormat="1" applyFont="1" applyFill="1" applyBorder="1" applyAlignment="1">
      <alignment horizontal="right" vertical="center"/>
    </xf>
    <xf numFmtId="4" fontId="20" fillId="5" borderId="10" xfId="0" applyNumberFormat="1" applyFont="1" applyFill="1" applyBorder="1" applyAlignment="1">
      <alignment horizontal="right" vertical="center" wrapText="1"/>
    </xf>
    <xf numFmtId="4" fontId="20" fillId="5" borderId="10" xfId="0" applyNumberFormat="1" applyFont="1" applyFill="1" applyBorder="1" applyAlignment="1">
      <alignment horizontal="right" vertical="center"/>
    </xf>
    <xf numFmtId="3" fontId="24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5" fillId="11" borderId="10" xfId="0" applyFont="1" applyFill="1" applyBorder="1" applyAlignment="1">
      <alignment horizontal="center" vertical="center" wrapText="1"/>
    </xf>
    <xf numFmtId="0" fontId="35" fillId="11" borderId="11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5" fillId="11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49" fontId="34" fillId="18" borderId="10" xfId="0" applyNumberFormat="1" applyFont="1" applyFill="1" applyBorder="1" applyAlignment="1">
      <alignment horizontal="center" vertical="center" wrapText="1"/>
    </xf>
    <xf numFmtId="0" fontId="34" fillId="18" borderId="10" xfId="0" applyFont="1" applyFill="1" applyBorder="1" applyAlignment="1">
      <alignment horizontal="center" vertical="center" wrapText="1"/>
    </xf>
    <xf numFmtId="49" fontId="26" fillId="19" borderId="10" xfId="0" applyNumberFormat="1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 vertical="center" wrapText="1"/>
    </xf>
    <xf numFmtId="164" fontId="26" fillId="19" borderId="10" xfId="0" applyNumberFormat="1" applyFont="1" applyFill="1" applyBorder="1" applyAlignment="1">
      <alignment vertical="center" wrapText="1"/>
    </xf>
    <xf numFmtId="4" fontId="26" fillId="19" borderId="10" xfId="0" applyNumberFormat="1" applyFont="1" applyFill="1" applyBorder="1" applyAlignment="1">
      <alignment horizontal="right" vertical="center" wrapText="1"/>
    </xf>
    <xf numFmtId="164" fontId="26" fillId="19" borderId="10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164" fontId="26" fillId="0" borderId="10" xfId="0" applyNumberFormat="1" applyFont="1" applyBorder="1" applyAlignment="1">
      <alignment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164" fontId="26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164" fontId="24" fillId="0" borderId="10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26" fillId="19" borderId="12" xfId="0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164" fontId="26" fillId="9" borderId="10" xfId="0" applyNumberFormat="1" applyFont="1" applyFill="1" applyBorder="1" applyAlignment="1">
      <alignment vertical="center" wrapText="1"/>
    </xf>
    <xf numFmtId="4" fontId="26" fillId="9" borderId="10" xfId="0" applyNumberFormat="1" applyFont="1" applyFill="1" applyBorder="1" applyAlignment="1">
      <alignment horizontal="right" vertical="center" wrapText="1"/>
    </xf>
    <xf numFmtId="164" fontId="26" fillId="9" borderId="10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horizontal="center" vertical="center"/>
    </xf>
    <xf numFmtId="0" fontId="39" fillId="18" borderId="10" xfId="0" applyFont="1" applyFill="1" applyBorder="1" applyAlignment="1">
      <alignment horizontal="center" vertical="center" wrapText="1"/>
    </xf>
    <xf numFmtId="0" fontId="39" fillId="18" borderId="10" xfId="0" applyFont="1" applyFill="1" applyBorder="1" applyAlignment="1">
      <alignment horizontal="center" vertical="center"/>
    </xf>
    <xf numFmtId="0" fontId="39" fillId="18" borderId="13" xfId="0" applyFont="1" applyFill="1" applyBorder="1" applyAlignment="1">
      <alignment horizontal="center" vertical="center" wrapText="1"/>
    </xf>
    <xf numFmtId="165" fontId="26" fillId="19" borderId="10" xfId="0" applyNumberFormat="1" applyFont="1" applyFill="1" applyBorder="1" applyAlignment="1">
      <alignment vertical="center" wrapText="1"/>
    </xf>
    <xf numFmtId="4" fontId="26" fillId="19" borderId="10" xfId="0" applyNumberFormat="1" applyFont="1" applyFill="1" applyBorder="1" applyAlignment="1">
      <alignment horizontal="right" vertical="center"/>
    </xf>
    <xf numFmtId="3" fontId="26" fillId="19" borderId="10" xfId="0" applyNumberFormat="1" applyFont="1" applyFill="1" applyBorder="1" applyAlignment="1">
      <alignment horizontal="right" vertical="center"/>
    </xf>
    <xf numFmtId="165" fontId="26" fillId="0" borderId="10" xfId="0" applyNumberFormat="1" applyFont="1" applyBorder="1" applyAlignment="1">
      <alignment vertical="center" wrapText="1"/>
    </xf>
    <xf numFmtId="4" fontId="26" fillId="0" borderId="10" xfId="0" applyNumberFormat="1" applyFont="1" applyBorder="1" applyAlignment="1">
      <alignment horizontal="right" vertical="center"/>
    </xf>
    <xf numFmtId="3" fontId="26" fillId="0" borderId="10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165" fontId="24" fillId="0" borderId="11" xfId="0" applyNumberFormat="1" applyFont="1" applyBorder="1" applyAlignment="1">
      <alignment vertical="center" wrapText="1"/>
    </xf>
    <xf numFmtId="4" fontId="24" fillId="0" borderId="11" xfId="0" applyNumberFormat="1" applyFont="1" applyBorder="1" applyAlignment="1">
      <alignment horizontal="right" vertical="center"/>
    </xf>
    <xf numFmtId="4" fontId="24" fillId="0" borderId="11" xfId="0" applyNumberFormat="1" applyFont="1" applyBorder="1" applyAlignment="1">
      <alignment horizontal="right" vertical="center" wrapText="1"/>
    </xf>
    <xf numFmtId="0" fontId="24" fillId="0" borderId="11" xfId="0" applyFont="1" applyBorder="1" applyAlignment="1">
      <alignment horizontal="right" vertical="center"/>
    </xf>
    <xf numFmtId="165" fontId="26" fillId="9" borderId="14" xfId="0" applyNumberFormat="1" applyFont="1" applyFill="1" applyBorder="1" applyAlignment="1">
      <alignment vertical="center" wrapText="1"/>
    </xf>
    <xf numFmtId="4" fontId="26" fillId="9" borderId="14" xfId="0" applyNumberFormat="1" applyFont="1" applyFill="1" applyBorder="1" applyAlignment="1">
      <alignment horizontal="right" vertical="center"/>
    </xf>
    <xf numFmtId="4" fontId="26" fillId="9" borderId="14" xfId="0" applyNumberFormat="1" applyFont="1" applyFill="1" applyBorder="1" applyAlignment="1">
      <alignment horizontal="right" vertical="center" wrapText="1"/>
    </xf>
    <xf numFmtId="0" fontId="26" fillId="9" borderId="14" xfId="0" applyFont="1" applyFill="1" applyBorder="1" applyAlignment="1">
      <alignment horizontal="right" vertical="center"/>
    </xf>
    <xf numFmtId="49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horizontal="right" vertical="center"/>
    </xf>
    <xf numFmtId="0" fontId="40" fillId="18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34" fillId="18" borderId="10" xfId="0" applyNumberFormat="1" applyFont="1" applyFill="1" applyBorder="1" applyAlignment="1">
      <alignment horizontal="center" vertical="center" wrapText="1"/>
    </xf>
    <xf numFmtId="0" fontId="34" fillId="18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164" fontId="24" fillId="0" borderId="10" xfId="0" applyNumberFormat="1" applyFont="1" applyBorder="1" applyAlignment="1">
      <alignment horizontal="right" vertical="center" wrapText="1"/>
    </xf>
    <xf numFmtId="4" fontId="24" fillId="0" borderId="10" xfId="0" applyNumberFormat="1" applyFont="1" applyBorder="1" applyAlignment="1">
      <alignment horizontal="right" vertical="center"/>
    </xf>
    <xf numFmtId="4" fontId="26" fillId="0" borderId="10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right" vertical="center"/>
    </xf>
    <xf numFmtId="0" fontId="26" fillId="2" borderId="10" xfId="0" applyFont="1" applyFill="1" applyBorder="1" applyAlignment="1">
      <alignment horizontal="left" vertical="center" wrapText="1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3" fontId="26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3" fontId="24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 wrapText="1"/>
    </xf>
    <xf numFmtId="49" fontId="37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Alignment="1">
      <alignment horizontal="right" vertical="center"/>
    </xf>
    <xf numFmtId="1" fontId="24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 wrapText="1"/>
    </xf>
    <xf numFmtId="3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49" fontId="41" fillId="0" borderId="0" xfId="0" applyNumberFormat="1" applyFont="1" applyBorder="1" applyAlignment="1">
      <alignment horizontal="right" vertical="center"/>
    </xf>
    <xf numFmtId="3" fontId="44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164" fontId="19" fillId="0" borderId="10" xfId="0" applyNumberFormat="1" applyFont="1" applyBorder="1" applyAlignment="1">
      <alignment vertical="center" wrapText="1"/>
    </xf>
    <xf numFmtId="0" fontId="24" fillId="0" borderId="10" xfId="0" applyFont="1" applyFill="1" applyBorder="1" applyAlignment="1">
      <alignment horizontal="justify" vertical="center" wrapText="1"/>
    </xf>
    <xf numFmtId="164" fontId="23" fillId="9" borderId="10" xfId="0" applyNumberFormat="1" applyFont="1" applyFill="1" applyBorder="1" applyAlignment="1">
      <alignment vertical="center" wrapText="1"/>
    </xf>
    <xf numFmtId="0" fontId="40" fillId="0" borderId="0" xfId="0" applyFont="1" applyAlignment="1">
      <alignment horizontal="right" vertical="center"/>
    </xf>
    <xf numFmtId="49" fontId="24" fillId="2" borderId="0" xfId="0" applyNumberFormat="1" applyFont="1" applyFill="1" applyAlignment="1">
      <alignment vertical="center" wrapText="1"/>
    </xf>
    <xf numFmtId="0" fontId="24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left" vertical="center" wrapText="1"/>
    </xf>
    <xf numFmtId="165" fontId="24" fillId="2" borderId="0" xfId="0" applyNumberFormat="1" applyFont="1" applyFill="1" applyAlignment="1">
      <alignment horizontal="right" vertical="center" wrapText="1"/>
    </xf>
    <xf numFmtId="3" fontId="24" fillId="2" borderId="0" xfId="0" applyNumberFormat="1" applyFont="1" applyFill="1" applyAlignment="1">
      <alignment vertical="center" wrapText="1"/>
    </xf>
    <xf numFmtId="0" fontId="24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165" fontId="26" fillId="2" borderId="0" xfId="0" applyNumberFormat="1" applyFont="1" applyFill="1" applyBorder="1" applyAlignment="1">
      <alignment horizontal="right" vertical="center" wrapText="1"/>
    </xf>
    <xf numFmtId="3" fontId="24" fillId="2" borderId="0" xfId="0" applyNumberFormat="1" applyFont="1" applyFill="1" applyBorder="1" applyAlignment="1">
      <alignment horizontal="center" vertical="center" wrapText="1"/>
    </xf>
    <xf numFmtId="3" fontId="24" fillId="2" borderId="0" xfId="0" applyNumberFormat="1" applyFont="1" applyFill="1" applyAlignment="1">
      <alignment horizontal="center" vertical="center" wrapText="1"/>
    </xf>
    <xf numFmtId="3" fontId="34" fillId="2" borderId="0" xfId="0" applyNumberFormat="1" applyFont="1" applyFill="1" applyAlignment="1">
      <alignment horizontal="right" vertical="center" wrapText="1"/>
    </xf>
    <xf numFmtId="3" fontId="40" fillId="6" borderId="10" xfId="0" applyNumberFormat="1" applyFont="1" applyFill="1" applyBorder="1" applyAlignment="1">
      <alignment horizontal="center" vertical="top" wrapText="1"/>
    </xf>
    <xf numFmtId="0" fontId="45" fillId="2" borderId="0" xfId="0" applyFont="1" applyFill="1" applyAlignment="1">
      <alignment horizontal="center" vertical="center"/>
    </xf>
    <xf numFmtId="0" fontId="40" fillId="6" borderId="10" xfId="44" applyFont="1" applyFill="1" applyBorder="1" applyAlignment="1">
      <alignment horizontal="center" vertical="top" wrapText="1"/>
      <protection/>
    </xf>
    <xf numFmtId="0" fontId="47" fillId="2" borderId="0" xfId="0" applyFont="1" applyFill="1" applyAlignment="1">
      <alignment horizontal="center" vertical="center"/>
    </xf>
    <xf numFmtId="49" fontId="39" fillId="18" borderId="10" xfId="0" applyNumberFormat="1" applyFont="1" applyFill="1" applyBorder="1" applyAlignment="1">
      <alignment horizontal="center" vertical="center" wrapText="1"/>
    </xf>
    <xf numFmtId="1" fontId="39" fillId="18" borderId="10" xfId="0" applyNumberFormat="1" applyFont="1" applyFill="1" applyBorder="1" applyAlignment="1">
      <alignment horizontal="center" vertical="center" wrapText="1"/>
    </xf>
    <xf numFmtId="3" fontId="39" fillId="18" borderId="10" xfId="0" applyNumberFormat="1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/>
    </xf>
    <xf numFmtId="49" fontId="26" fillId="19" borderId="10" xfId="0" applyNumberFormat="1" applyFont="1" applyFill="1" applyBorder="1" applyAlignment="1">
      <alignment horizontal="center" vertical="center" wrapText="1"/>
    </xf>
    <xf numFmtId="165" fontId="26" fillId="19" borderId="10" xfId="0" applyNumberFormat="1" applyFont="1" applyFill="1" applyBorder="1" applyAlignment="1">
      <alignment horizontal="righ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65" fontId="26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165" fontId="24" fillId="0" borderId="10" xfId="0" applyNumberFormat="1" applyFont="1" applyBorder="1" applyAlignment="1">
      <alignment horizontal="right" vertical="center" wrapText="1"/>
    </xf>
    <xf numFmtId="4" fontId="24" fillId="0" borderId="10" xfId="0" applyNumberFormat="1" applyFont="1" applyBorder="1" applyAlignment="1">
      <alignment horizontal="right" vertical="center"/>
    </xf>
    <xf numFmtId="4" fontId="24" fillId="2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165" fontId="26" fillId="0" borderId="10" xfId="0" applyNumberFormat="1" applyFont="1" applyBorder="1" applyAlignment="1">
      <alignment horizontal="right" vertical="center" wrapText="1"/>
    </xf>
    <xf numFmtId="4" fontId="26" fillId="2" borderId="10" xfId="0" applyNumberFormat="1" applyFont="1" applyFill="1" applyBorder="1" applyAlignment="1">
      <alignment horizontal="right" vertical="center"/>
    </xf>
    <xf numFmtId="0" fontId="24" fillId="2" borderId="10" xfId="0" applyFont="1" applyFill="1" applyBorder="1" applyAlignment="1">
      <alignment horizontal="left" vertical="center" wrapText="1"/>
    </xf>
    <xf numFmtId="165" fontId="24" fillId="2" borderId="10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left" vertical="center" wrapText="1"/>
    </xf>
    <xf numFmtId="165" fontId="26" fillId="2" borderId="10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center" wrapText="1"/>
    </xf>
    <xf numFmtId="165" fontId="24" fillId="0" borderId="10" xfId="0" applyNumberFormat="1" applyFont="1" applyBorder="1" applyAlignment="1">
      <alignment horizontal="right"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justify" vertical="center" wrapText="1"/>
    </xf>
    <xf numFmtId="165" fontId="26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justify" vertical="center" wrapText="1"/>
    </xf>
    <xf numFmtId="165" fontId="26" fillId="0" borderId="10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right" vertical="center"/>
    </xf>
    <xf numFmtId="0" fontId="24" fillId="2" borderId="10" xfId="0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 applyProtection="1">
      <alignment horizontal="center" vertical="center" wrapText="1"/>
      <protection/>
    </xf>
    <xf numFmtId="3" fontId="49" fillId="0" borderId="10" xfId="0" applyNumberFormat="1" applyFont="1" applyBorder="1" applyAlignment="1" applyProtection="1">
      <alignment vertical="center" wrapText="1"/>
      <protection/>
    </xf>
    <xf numFmtId="4" fontId="24" fillId="0" borderId="0" xfId="0" applyNumberFormat="1" applyFont="1" applyAlignment="1">
      <alignment vertical="center"/>
    </xf>
    <xf numFmtId="4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vertical="center"/>
    </xf>
    <xf numFmtId="2" fontId="24" fillId="2" borderId="0" xfId="0" applyNumberFormat="1" applyFont="1" applyFill="1" applyAlignment="1">
      <alignment vertical="center"/>
    </xf>
    <xf numFmtId="0" fontId="26" fillId="19" borderId="10" xfId="0" applyFont="1" applyFill="1" applyBorder="1" applyAlignment="1">
      <alignment horizontal="center" vertical="center" wrapText="1"/>
    </xf>
    <xf numFmtId="0" fontId="26" fillId="19" borderId="10" xfId="0" applyFont="1" applyFill="1" applyBorder="1" applyAlignment="1">
      <alignment vertical="center" wrapText="1"/>
    </xf>
    <xf numFmtId="165" fontId="26" fillId="19" borderId="10" xfId="0" applyNumberFormat="1" applyFont="1" applyFill="1" applyBorder="1" applyAlignment="1">
      <alignment horizontal="right" vertical="center" wrapText="1"/>
    </xf>
    <xf numFmtId="4" fontId="26" fillId="19" borderId="10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justify" vertical="center" wrapText="1"/>
    </xf>
    <xf numFmtId="2" fontId="24" fillId="0" borderId="0" xfId="0" applyNumberFormat="1" applyFont="1" applyFill="1" applyAlignment="1">
      <alignment vertical="center"/>
    </xf>
    <xf numFmtId="0" fontId="24" fillId="0" borderId="12" xfId="0" applyFont="1" applyFill="1" applyBorder="1" applyAlignment="1">
      <alignment horizontal="justify" vertical="top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justify" vertical="center" wrapText="1"/>
    </xf>
    <xf numFmtId="165" fontId="26" fillId="2" borderId="10" xfId="0" applyNumberFormat="1" applyFont="1" applyFill="1" applyBorder="1" applyAlignment="1">
      <alignment horizontal="right" vertical="center" wrapText="1"/>
    </xf>
    <xf numFmtId="4" fontId="26" fillId="2" borderId="10" xfId="0" applyNumberFormat="1" applyFont="1" applyFill="1" applyBorder="1" applyAlignment="1">
      <alignment horizontal="right" vertical="center"/>
    </xf>
    <xf numFmtId="0" fontId="24" fillId="2" borderId="10" xfId="0" applyFont="1" applyFill="1" applyBorder="1" applyAlignment="1">
      <alignment horizontal="justify" vertical="center" wrapText="1"/>
    </xf>
    <xf numFmtId="4" fontId="24" fillId="2" borderId="10" xfId="0" applyNumberFormat="1" applyFont="1" applyFill="1" applyBorder="1" applyAlignment="1">
      <alignment horizontal="right" vertical="center"/>
    </xf>
    <xf numFmtId="0" fontId="24" fillId="2" borderId="10" xfId="0" applyFont="1" applyFill="1" applyBorder="1" applyAlignment="1">
      <alignment vertical="center" wrapText="1"/>
    </xf>
    <xf numFmtId="4" fontId="24" fillId="0" borderId="1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2" fontId="26" fillId="2" borderId="0" xfId="0" applyNumberFormat="1" applyFont="1" applyFill="1" applyAlignment="1">
      <alignment vertical="center"/>
    </xf>
    <xf numFmtId="0" fontId="24" fillId="0" borderId="12" xfId="0" applyFont="1" applyBorder="1" applyAlignment="1">
      <alignment horizontal="left" vertical="top" wrapText="1"/>
    </xf>
    <xf numFmtId="2" fontId="24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6" fillId="19" borderId="10" xfId="0" applyFont="1" applyFill="1" applyBorder="1" applyAlignment="1">
      <alignment horizontal="center" vertical="top"/>
    </xf>
    <xf numFmtId="0" fontId="26" fillId="19" borderId="10" xfId="0" applyFont="1" applyFill="1" applyBorder="1" applyAlignment="1">
      <alignment horizontal="center" vertical="top" wrapText="1"/>
    </xf>
    <xf numFmtId="165" fontId="26" fillId="19" borderId="10" xfId="0" applyNumberFormat="1" applyFont="1" applyFill="1" applyBorder="1" applyAlignment="1">
      <alignment horizontal="right" vertical="top"/>
    </xf>
    <xf numFmtId="4" fontId="26" fillId="19" borderId="10" xfId="0" applyNumberFormat="1" applyFont="1" applyFill="1" applyBorder="1" applyAlignment="1">
      <alignment horizontal="right" vertical="top"/>
    </xf>
    <xf numFmtId="0" fontId="24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justify" vertical="top" wrapText="1"/>
    </xf>
    <xf numFmtId="165" fontId="26" fillId="0" borderId="10" xfId="0" applyNumberFormat="1" applyFont="1" applyBorder="1" applyAlignment="1">
      <alignment horizontal="right" vertical="top"/>
    </xf>
    <xf numFmtId="4" fontId="26" fillId="0" borderId="10" xfId="0" applyNumberFormat="1" applyFont="1" applyBorder="1" applyAlignment="1">
      <alignment horizontal="right" vertical="top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justify" vertical="top" wrapText="1"/>
    </xf>
    <xf numFmtId="165" fontId="24" fillId="0" borderId="10" xfId="0" applyNumberFormat="1" applyFont="1" applyBorder="1" applyAlignment="1">
      <alignment horizontal="right" vertical="top"/>
    </xf>
    <xf numFmtId="4" fontId="24" fillId="0" borderId="10" xfId="0" applyNumberFormat="1" applyFont="1" applyBorder="1" applyAlignment="1">
      <alignment horizontal="right" vertical="top"/>
    </xf>
    <xf numFmtId="165" fontId="24" fillId="0" borderId="10" xfId="0" applyNumberFormat="1" applyFont="1" applyBorder="1" applyAlignment="1">
      <alignment horizontal="right" vertical="top"/>
    </xf>
    <xf numFmtId="4" fontId="24" fillId="0" borderId="10" xfId="0" applyNumberFormat="1" applyFont="1" applyBorder="1" applyAlignment="1">
      <alignment horizontal="right" vertical="top"/>
    </xf>
    <xf numFmtId="4" fontId="24" fillId="2" borderId="10" xfId="0" applyNumberFormat="1" applyFont="1" applyFill="1" applyBorder="1" applyAlignment="1">
      <alignment vertical="top"/>
    </xf>
    <xf numFmtId="0" fontId="26" fillId="19" borderId="10" xfId="0" applyFont="1" applyFill="1" applyBorder="1" applyAlignment="1">
      <alignment horizontal="center" vertical="top"/>
    </xf>
    <xf numFmtId="0" fontId="26" fillId="19" borderId="10" xfId="0" applyFont="1" applyFill="1" applyBorder="1" applyAlignment="1">
      <alignment horizontal="center" vertical="top" wrapText="1"/>
    </xf>
    <xf numFmtId="4" fontId="26" fillId="19" borderId="10" xfId="0" applyNumberFormat="1" applyFont="1" applyFill="1" applyBorder="1" applyAlignment="1">
      <alignment horizontal="right" vertical="top"/>
    </xf>
    <xf numFmtId="0" fontId="26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vertical="top" wrapText="1"/>
    </xf>
    <xf numFmtId="4" fontId="26" fillId="0" borderId="10" xfId="0" applyNumberFormat="1" applyFont="1" applyBorder="1" applyAlignment="1">
      <alignment horizontal="right" vertical="top"/>
    </xf>
    <xf numFmtId="4" fontId="24" fillId="2" borderId="12" xfId="0" applyNumberFormat="1" applyFont="1" applyFill="1" applyBorder="1" applyAlignment="1">
      <alignment vertical="top"/>
    </xf>
    <xf numFmtId="4" fontId="24" fillId="2" borderId="15" xfId="0" applyNumberFormat="1" applyFont="1" applyFill="1" applyBorder="1" applyAlignment="1">
      <alignment horizontal="center" vertical="center"/>
    </xf>
    <xf numFmtId="4" fontId="24" fillId="2" borderId="10" xfId="0" applyNumberFormat="1" applyFont="1" applyFill="1" applyBorder="1" applyAlignment="1">
      <alignment horizontal="center" vertical="center"/>
    </xf>
    <xf numFmtId="4" fontId="26" fillId="0" borderId="15" xfId="0" applyNumberFormat="1" applyFont="1" applyFill="1" applyBorder="1" applyAlignment="1">
      <alignment horizontal="right" vertical="center"/>
    </xf>
    <xf numFmtId="4" fontId="24" fillId="0" borderId="12" xfId="0" applyNumberFormat="1" applyFont="1" applyBorder="1" applyAlignment="1">
      <alignment horizontal="right" vertical="top"/>
    </xf>
    <xf numFmtId="4" fontId="26" fillId="0" borderId="15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/>
    </xf>
    <xf numFmtId="4" fontId="24" fillId="2" borderId="15" xfId="0" applyNumberFormat="1" applyFont="1" applyFill="1" applyBorder="1" applyAlignment="1">
      <alignment vertical="center"/>
    </xf>
    <xf numFmtId="0" fontId="24" fillId="0" borderId="10" xfId="0" applyFont="1" applyBorder="1" applyAlignment="1">
      <alignment vertical="top" wrapText="1"/>
    </xf>
    <xf numFmtId="4" fontId="24" fillId="0" borderId="12" xfId="0" applyNumberFormat="1" applyFont="1" applyBorder="1" applyAlignment="1">
      <alignment horizontal="right" vertical="top"/>
    </xf>
    <xf numFmtId="4" fontId="24" fillId="2" borderId="10" xfId="0" applyNumberFormat="1" applyFont="1" applyFill="1" applyBorder="1" applyAlignment="1">
      <alignment vertical="top"/>
    </xf>
    <xf numFmtId="4" fontId="24" fillId="2" borderId="15" xfId="0" applyNumberFormat="1" applyFont="1" applyFill="1" applyBorder="1" applyAlignment="1">
      <alignment horizontal="center" vertical="center"/>
    </xf>
    <xf numFmtId="4" fontId="24" fillId="2" borderId="10" xfId="0" applyNumberFormat="1" applyFont="1" applyFill="1" applyBorder="1" applyAlignment="1">
      <alignment horizontal="center" vertical="center"/>
    </xf>
    <xf numFmtId="4" fontId="24" fillId="2" borderId="10" xfId="0" applyNumberFormat="1" applyFont="1" applyFill="1" applyBorder="1" applyAlignment="1">
      <alignment horizontal="right" vertical="center"/>
    </xf>
    <xf numFmtId="4" fontId="36" fillId="2" borderId="10" xfId="0" applyNumberFormat="1" applyFont="1" applyFill="1" applyBorder="1" applyAlignment="1">
      <alignment vertical="top"/>
    </xf>
    <xf numFmtId="0" fontId="24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4" fontId="24" fillId="2" borderId="10" xfId="0" applyNumberFormat="1" applyFont="1" applyFill="1" applyBorder="1" applyAlignment="1">
      <alignment horizontal="center" vertical="top"/>
    </xf>
    <xf numFmtId="4" fontId="24" fillId="2" borderId="12" xfId="0" applyNumberFormat="1" applyFont="1" applyFill="1" applyBorder="1" applyAlignment="1">
      <alignment horizontal="center" vertical="top"/>
    </xf>
    <xf numFmtId="165" fontId="26" fillId="0" borderId="10" xfId="0" applyNumberFormat="1" applyFont="1" applyBorder="1" applyAlignment="1">
      <alignment horizontal="right" vertical="top"/>
    </xf>
    <xf numFmtId="4" fontId="24" fillId="2" borderId="10" xfId="0" applyNumberFormat="1" applyFont="1" applyFill="1" applyBorder="1" applyAlignment="1">
      <alignment horizontal="right" vertical="top"/>
    </xf>
    <xf numFmtId="0" fontId="24" fillId="0" borderId="10" xfId="0" applyFont="1" applyBorder="1" applyAlignment="1">
      <alignment horizontal="left" vertical="top" wrapText="1"/>
    </xf>
    <xf numFmtId="4" fontId="24" fillId="2" borderId="10" xfId="0" applyNumberFormat="1" applyFont="1" applyFill="1" applyBorder="1" applyAlignment="1">
      <alignment horizontal="center" vertical="top"/>
    </xf>
    <xf numFmtId="4" fontId="24" fillId="2" borderId="10" xfId="0" applyNumberFormat="1" applyFont="1" applyFill="1" applyBorder="1" applyAlignment="1">
      <alignment horizontal="right" vertical="top"/>
    </xf>
    <xf numFmtId="4" fontId="24" fillId="2" borderId="12" xfId="0" applyNumberFormat="1" applyFont="1" applyFill="1" applyBorder="1" applyAlignment="1">
      <alignment horizontal="right" vertical="top"/>
    </xf>
    <xf numFmtId="165" fontId="26" fillId="19" borderId="10" xfId="0" applyNumberFormat="1" applyFont="1" applyFill="1" applyBorder="1" applyAlignment="1">
      <alignment horizontal="right" vertical="top"/>
    </xf>
    <xf numFmtId="4" fontId="24" fillId="2" borderId="10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 vertical="top" wrapText="1"/>
    </xf>
    <xf numFmtId="4" fontId="24" fillId="2" borderId="12" xfId="0" applyNumberFormat="1" applyFont="1" applyFill="1" applyBorder="1" applyAlignment="1">
      <alignment horizontal="right" vertical="top"/>
    </xf>
    <xf numFmtId="0" fontId="24" fillId="0" borderId="11" xfId="0" applyFont="1" applyBorder="1" applyAlignment="1">
      <alignment horizontal="center" vertical="top"/>
    </xf>
    <xf numFmtId="4" fontId="24" fillId="0" borderId="11" xfId="0" applyNumberFormat="1" applyFont="1" applyBorder="1" applyAlignment="1">
      <alignment horizontal="right" vertical="top"/>
    </xf>
    <xf numFmtId="4" fontId="24" fillId="2" borderId="11" xfId="0" applyNumberFormat="1" applyFont="1" applyFill="1" applyBorder="1" applyAlignment="1">
      <alignment horizontal="right" vertical="top"/>
    </xf>
    <xf numFmtId="4" fontId="24" fillId="2" borderId="11" xfId="0" applyNumberFormat="1" applyFont="1" applyFill="1" applyBorder="1" applyAlignment="1">
      <alignment horizontal="center" vertical="top"/>
    </xf>
    <xf numFmtId="4" fontId="24" fillId="2" borderId="16" xfId="0" applyNumberFormat="1" applyFont="1" applyFill="1" applyBorder="1" applyAlignment="1">
      <alignment horizontal="center" vertical="top"/>
    </xf>
    <xf numFmtId="0" fontId="24" fillId="0" borderId="11" xfId="0" applyFont="1" applyBorder="1" applyAlignment="1">
      <alignment vertical="top" wrapText="1"/>
    </xf>
    <xf numFmtId="165" fontId="24" fillId="0" borderId="11" xfId="0" applyNumberFormat="1" applyFont="1" applyBorder="1" applyAlignment="1">
      <alignment horizontal="right" vertical="top"/>
    </xf>
    <xf numFmtId="165" fontId="26" fillId="9" borderId="14" xfId="0" applyNumberFormat="1" applyFont="1" applyFill="1" applyBorder="1" applyAlignment="1">
      <alignment horizontal="right" vertical="top"/>
    </xf>
    <xf numFmtId="4" fontId="26" fillId="9" borderId="14" xfId="0" applyNumberFormat="1" applyFont="1" applyFill="1" applyBorder="1" applyAlignment="1">
      <alignment horizontal="right" vertical="top"/>
    </xf>
    <xf numFmtId="4" fontId="26" fillId="9" borderId="10" xfId="0" applyNumberFormat="1" applyFont="1" applyFill="1" applyBorder="1" applyAlignment="1">
      <alignment vertical="top"/>
    </xf>
    <xf numFmtId="4" fontId="26" fillId="9" borderId="17" xfId="0" applyNumberFormat="1" applyFont="1" applyFill="1" applyBorder="1" applyAlignment="1">
      <alignment horizontal="right" vertical="top"/>
    </xf>
    <xf numFmtId="4" fontId="26" fillId="9" borderId="10" xfId="0" applyNumberFormat="1" applyFont="1" applyFill="1" applyBorder="1" applyAlignment="1">
      <alignment vertical="center"/>
    </xf>
    <xf numFmtId="165" fontId="24" fillId="2" borderId="0" xfId="0" applyNumberFormat="1" applyFont="1" applyFill="1" applyAlignment="1">
      <alignment horizontal="right" vertical="center" wrapText="1"/>
    </xf>
    <xf numFmtId="165" fontId="24" fillId="0" borderId="0" xfId="0" applyNumberFormat="1" applyFont="1" applyAlignment="1">
      <alignment vertical="center"/>
    </xf>
    <xf numFmtId="3" fontId="34" fillId="0" borderId="0" xfId="0" applyNumberFormat="1" applyFont="1" applyAlignment="1">
      <alignment horizontal="right" vertical="center"/>
    </xf>
    <xf numFmtId="3" fontId="35" fillId="6" borderId="10" xfId="0" applyNumberFormat="1" applyFont="1" applyFill="1" applyBorder="1" applyAlignment="1">
      <alignment horizontal="center" vertical="center" wrapText="1"/>
    </xf>
    <xf numFmtId="0" fontId="45" fillId="6" borderId="10" xfId="44" applyFont="1" applyFill="1" applyBorder="1" applyAlignment="1">
      <alignment horizontal="center" vertical="top" wrapText="1"/>
      <protection/>
    </xf>
    <xf numFmtId="0" fontId="36" fillId="6" borderId="10" xfId="0" applyFont="1" applyFill="1" applyBorder="1" applyAlignment="1">
      <alignment horizontal="center" vertical="center"/>
    </xf>
    <xf numFmtId="3" fontId="36" fillId="6" borderId="10" xfId="0" applyNumberFormat="1" applyFont="1" applyFill="1" applyBorder="1" applyAlignment="1">
      <alignment horizontal="center" vertical="center"/>
    </xf>
    <xf numFmtId="1" fontId="36" fillId="6" borderId="10" xfId="0" applyNumberFormat="1" applyFont="1" applyFill="1" applyBorder="1" applyAlignment="1">
      <alignment horizontal="center" vertical="center"/>
    </xf>
    <xf numFmtId="49" fontId="50" fillId="19" borderId="10" xfId="0" applyNumberFormat="1" applyFont="1" applyFill="1" applyBorder="1" applyAlignment="1">
      <alignment horizontal="center" vertical="center"/>
    </xf>
    <xf numFmtId="0" fontId="50" fillId="19" borderId="10" xfId="0" applyFont="1" applyFill="1" applyBorder="1" applyAlignment="1">
      <alignment horizontal="center" vertical="center"/>
    </xf>
    <xf numFmtId="3" fontId="50" fillId="19" borderId="10" xfId="0" applyNumberFormat="1" applyFont="1" applyFill="1" applyBorder="1" applyAlignment="1">
      <alignment horizontal="center" vertical="center"/>
    </xf>
    <xf numFmtId="165" fontId="50" fillId="19" borderId="10" xfId="0" applyNumberFormat="1" applyFont="1" applyFill="1" applyBorder="1" applyAlignment="1">
      <alignment horizontal="right" vertical="center" wrapText="1"/>
    </xf>
    <xf numFmtId="4" fontId="50" fillId="19" borderId="10" xfId="0" applyNumberFormat="1" applyFont="1" applyFill="1" applyBorder="1" applyAlignment="1">
      <alignment horizontal="right" vertical="center"/>
    </xf>
    <xf numFmtId="2" fontId="36" fillId="2" borderId="0" xfId="0" applyNumberFormat="1" applyFont="1" applyFill="1" applyAlignment="1">
      <alignment vertical="center"/>
    </xf>
    <xf numFmtId="0" fontId="36" fillId="2" borderId="0" xfId="0" applyFont="1" applyFill="1" applyAlignment="1">
      <alignment vertical="center"/>
    </xf>
    <xf numFmtId="0" fontId="51" fillId="2" borderId="10" xfId="0" applyFont="1" applyFill="1" applyBorder="1" applyAlignment="1">
      <alignment horizontal="center" vertical="center"/>
    </xf>
    <xf numFmtId="49" fontId="50" fillId="2" borderId="10" xfId="0" applyNumberFormat="1" applyFont="1" applyFill="1" applyBorder="1" applyAlignment="1">
      <alignment horizontal="center" vertical="center"/>
    </xf>
    <xf numFmtId="3" fontId="50" fillId="2" borderId="10" xfId="0" applyNumberFormat="1" applyFont="1" applyFill="1" applyBorder="1" applyAlignment="1">
      <alignment horizontal="left" vertical="center"/>
    </xf>
    <xf numFmtId="165" fontId="50" fillId="0" borderId="10" xfId="0" applyNumberFormat="1" applyFont="1" applyBorder="1" applyAlignment="1">
      <alignment horizontal="right" vertical="center" wrapText="1"/>
    </xf>
    <xf numFmtId="4" fontId="50" fillId="2" borderId="10" xfId="0" applyNumberFormat="1" applyFont="1" applyFill="1" applyBorder="1" applyAlignment="1">
      <alignment horizontal="right" vertical="center"/>
    </xf>
    <xf numFmtId="3" fontId="51" fillId="2" borderId="10" xfId="0" applyNumberFormat="1" applyFont="1" applyFill="1" applyBorder="1" applyAlignment="1">
      <alignment horizontal="justify" vertical="center"/>
    </xf>
    <xf numFmtId="165" fontId="51" fillId="0" borderId="10" xfId="0" applyNumberFormat="1" applyFont="1" applyBorder="1" applyAlignment="1">
      <alignment horizontal="right" vertical="center" wrapText="1"/>
    </xf>
    <xf numFmtId="4" fontId="51" fillId="2" borderId="10" xfId="0" applyNumberFormat="1" applyFont="1" applyFill="1" applyBorder="1" applyAlignment="1">
      <alignment horizontal="right" vertical="center"/>
    </xf>
    <xf numFmtId="4" fontId="51" fillId="0" borderId="10" xfId="0" applyNumberFormat="1" applyFont="1" applyBorder="1" applyAlignment="1">
      <alignment horizontal="right" vertical="top"/>
    </xf>
    <xf numFmtId="4" fontId="51" fillId="2" borderId="10" xfId="0" applyNumberFormat="1" applyFont="1" applyFill="1" applyBorder="1" applyAlignment="1">
      <alignment horizontal="center" vertical="center"/>
    </xf>
    <xf numFmtId="3" fontId="51" fillId="2" borderId="10" xfId="0" applyNumberFormat="1" applyFont="1" applyFill="1" applyBorder="1" applyAlignment="1">
      <alignment horizontal="left" vertical="center"/>
    </xf>
    <xf numFmtId="4" fontId="51" fillId="2" borderId="10" xfId="0" applyNumberFormat="1" applyFont="1" applyFill="1" applyBorder="1" applyAlignment="1">
      <alignment vertical="center"/>
    </xf>
    <xf numFmtId="0" fontId="50" fillId="19" borderId="10" xfId="0" applyFont="1" applyFill="1" applyBorder="1" applyAlignment="1">
      <alignment horizontal="center" vertical="center" wrapText="1"/>
    </xf>
    <xf numFmtId="2" fontId="24" fillId="0" borderId="0" xfId="0" applyNumberFormat="1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4" fontId="50" fillId="0" borderId="10" xfId="0" applyNumberFormat="1" applyFont="1" applyBorder="1" applyAlignment="1">
      <alignment horizontal="right" vertical="center"/>
    </xf>
    <xf numFmtId="2" fontId="26" fillId="0" borderId="0" xfId="0" applyNumberFormat="1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4" fontId="51" fillId="0" borderId="10" xfId="0" applyNumberFormat="1" applyFont="1" applyBorder="1" applyAlignment="1">
      <alignment horizontal="right" vertical="center"/>
    </xf>
    <xf numFmtId="0" fontId="51" fillId="19" borderId="10" xfId="0" applyFont="1" applyFill="1" applyBorder="1" applyAlignment="1">
      <alignment horizontal="center" vertical="center"/>
    </xf>
    <xf numFmtId="0" fontId="50" fillId="19" borderId="12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left" vertical="top" wrapText="1"/>
    </xf>
    <xf numFmtId="4" fontId="50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left" vertical="top" wrapText="1"/>
    </xf>
    <xf numFmtId="4" fontId="51" fillId="0" borderId="10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50" fillId="2" borderId="10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left" vertical="center" wrapText="1"/>
    </xf>
    <xf numFmtId="0" fontId="51" fillId="2" borderId="10" xfId="0" applyFont="1" applyFill="1" applyBorder="1" applyAlignment="1">
      <alignment horizontal="left" vertical="center" wrapText="1"/>
    </xf>
    <xf numFmtId="165" fontId="50" fillId="5" borderId="10" xfId="0" applyNumberFormat="1" applyFont="1" applyFill="1" applyBorder="1" applyAlignment="1">
      <alignment horizontal="right" vertical="center" wrapText="1"/>
    </xf>
    <xf numFmtId="4" fontId="50" fillId="5" borderId="10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35" fillId="11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4" fillId="18" borderId="10" xfId="0" applyFont="1" applyFill="1" applyBorder="1" applyAlignment="1">
      <alignment horizontal="center" vertical="center"/>
    </xf>
    <xf numFmtId="165" fontId="26" fillId="19" borderId="10" xfId="0" applyNumberFormat="1" applyFont="1" applyFill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4" fontId="52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3" fontId="24" fillId="0" borderId="10" xfId="0" applyNumberFormat="1" applyFont="1" applyBorder="1" applyAlignment="1">
      <alignment horizontal="left" vertical="center"/>
    </xf>
    <xf numFmtId="165" fontId="24" fillId="0" borderId="10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vertical="center"/>
    </xf>
    <xf numFmtId="165" fontId="26" fillId="9" borderId="10" xfId="0" applyNumberFormat="1" applyFont="1" applyFill="1" applyBorder="1" applyAlignment="1">
      <alignment vertical="center"/>
    </xf>
    <xf numFmtId="2" fontId="26" fillId="9" borderId="10" xfId="0" applyNumberFormat="1" applyFont="1" applyFill="1" applyBorder="1" applyAlignment="1">
      <alignment vertical="center"/>
    </xf>
    <xf numFmtId="3" fontId="35" fillId="11" borderId="10" xfId="0" applyNumberFormat="1" applyFont="1" applyFill="1" applyBorder="1" applyAlignment="1">
      <alignment horizontal="center" vertical="center" wrapText="1"/>
    </xf>
    <xf numFmtId="3" fontId="39" fillId="18" borderId="10" xfId="0" applyNumberFormat="1" applyFont="1" applyFill="1" applyBorder="1" applyAlignment="1">
      <alignment horizontal="center" vertical="center"/>
    </xf>
    <xf numFmtId="1" fontId="39" fillId="18" borderId="10" xfId="0" applyNumberFormat="1" applyFont="1" applyFill="1" applyBorder="1" applyAlignment="1">
      <alignment horizontal="center" vertical="center"/>
    </xf>
    <xf numFmtId="165" fontId="26" fillId="19" borderId="10" xfId="0" applyNumberFormat="1" applyFont="1" applyFill="1" applyBorder="1" applyAlignment="1">
      <alignment horizontal="right" vertical="top" wrapText="1"/>
    </xf>
    <xf numFmtId="165" fontId="26" fillId="2" borderId="10" xfId="0" applyNumberFormat="1" applyFont="1" applyFill="1" applyBorder="1" applyAlignment="1">
      <alignment horizontal="right" vertical="top" wrapText="1"/>
    </xf>
    <xf numFmtId="165" fontId="24" fillId="2" borderId="10" xfId="0" applyNumberFormat="1" applyFont="1" applyFill="1" applyBorder="1" applyAlignment="1">
      <alignment horizontal="right" vertical="top" wrapText="1"/>
    </xf>
    <xf numFmtId="4" fontId="24" fillId="0" borderId="10" xfId="0" applyNumberFormat="1" applyFont="1" applyBorder="1" applyAlignment="1">
      <alignment vertical="top"/>
    </xf>
    <xf numFmtId="4" fontId="24" fillId="2" borderId="10" xfId="0" applyNumberFormat="1" applyFont="1" applyFill="1" applyBorder="1" applyAlignment="1">
      <alignment vertical="top" wrapText="1"/>
    </xf>
    <xf numFmtId="0" fontId="24" fillId="19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right" vertical="top"/>
    </xf>
    <xf numFmtId="0" fontId="24" fillId="0" borderId="10" xfId="0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right" vertical="top"/>
    </xf>
    <xf numFmtId="4" fontId="24" fillId="0" borderId="10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26" fillId="19" borderId="10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vertical="center"/>
    </xf>
    <xf numFmtId="4" fontId="26" fillId="19" borderId="10" xfId="0" applyNumberFormat="1" applyFont="1" applyFill="1" applyBorder="1" applyAlignment="1">
      <alignment vertical="top"/>
    </xf>
    <xf numFmtId="3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top"/>
    </xf>
    <xf numFmtId="3" fontId="26" fillId="19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left" vertical="center"/>
    </xf>
    <xf numFmtId="0" fontId="26" fillId="19" borderId="10" xfId="0" applyFont="1" applyFill="1" applyBorder="1" applyAlignment="1">
      <alignment vertical="center"/>
    </xf>
    <xf numFmtId="3" fontId="26" fillId="19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vertical="center"/>
    </xf>
    <xf numFmtId="165" fontId="26" fillId="20" borderId="10" xfId="0" applyNumberFormat="1" applyFont="1" applyFill="1" applyBorder="1" applyAlignment="1">
      <alignment horizontal="right" vertical="top" wrapText="1"/>
    </xf>
    <xf numFmtId="164" fontId="24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9" fontId="26" fillId="2" borderId="0" xfId="0" applyNumberFormat="1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164" fontId="34" fillId="0" borderId="18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64" fontId="26" fillId="19" borderId="10" xfId="0" applyNumberFormat="1" applyFont="1" applyFill="1" applyBorder="1" applyAlignment="1">
      <alignment vertical="center"/>
    </xf>
    <xf numFmtId="164" fontId="26" fillId="0" borderId="10" xfId="0" applyNumberFormat="1" applyFont="1" applyBorder="1" applyAlignment="1">
      <alignment vertical="center"/>
    </xf>
    <xf numFmtId="164" fontId="24" fillId="0" borderId="10" xfId="0" applyNumberFormat="1" applyFont="1" applyBorder="1" applyAlignment="1">
      <alignment vertical="center"/>
    </xf>
    <xf numFmtId="0" fontId="26" fillId="2" borderId="10" xfId="0" applyFont="1" applyFill="1" applyBorder="1" applyAlignment="1">
      <alignment horizontal="center" vertical="top"/>
    </xf>
    <xf numFmtId="0" fontId="26" fillId="2" borderId="10" xfId="0" applyFont="1" applyFill="1" applyBorder="1" applyAlignment="1">
      <alignment horizontal="left" vertical="top" wrapText="1"/>
    </xf>
    <xf numFmtId="4" fontId="26" fillId="2" borderId="10" xfId="0" applyNumberFormat="1" applyFont="1" applyFill="1" applyBorder="1" applyAlignment="1">
      <alignment horizontal="right" vertical="top"/>
    </xf>
    <xf numFmtId="4" fontId="26" fillId="2" borderId="15" xfId="0" applyNumberFormat="1" applyFont="1" applyFill="1" applyBorder="1" applyAlignment="1">
      <alignment horizontal="right" vertical="top"/>
    </xf>
    <xf numFmtId="0" fontId="24" fillId="2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4" fontId="24" fillId="2" borderId="15" xfId="0" applyNumberFormat="1" applyFont="1" applyFill="1" applyBorder="1" applyAlignment="1">
      <alignment horizontal="right" vertical="top"/>
    </xf>
    <xf numFmtId="166" fontId="24" fillId="0" borderId="10" xfId="0" applyNumberFormat="1" applyFont="1" applyBorder="1" applyAlignment="1">
      <alignment vertical="center" wrapText="1"/>
    </xf>
    <xf numFmtId="4" fontId="49" fillId="2" borderId="10" xfId="0" applyNumberFormat="1" applyFont="1" applyFill="1" applyBorder="1" applyAlignment="1">
      <alignment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54" fillId="2" borderId="10" xfId="0" applyNumberFormat="1" applyFont="1" applyFill="1" applyBorder="1" applyAlignment="1">
      <alignment horizontal="center" vertical="center" wrapText="1"/>
    </xf>
    <xf numFmtId="166" fontId="49" fillId="0" borderId="10" xfId="0" applyNumberFormat="1" applyFont="1" applyFill="1" applyBorder="1" applyAlignment="1">
      <alignment vertical="center" wrapText="1"/>
    </xf>
    <xf numFmtId="3" fontId="26" fillId="0" borderId="10" xfId="0" applyNumberFormat="1" applyFont="1" applyBorder="1" applyAlignment="1">
      <alignment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4" fontId="26" fillId="5" borderId="10" xfId="0" applyNumberFormat="1" applyFont="1" applyFill="1" applyBorder="1" applyAlignment="1">
      <alignment horizontal="right" vertical="center"/>
    </xf>
    <xf numFmtId="164" fontId="26" fillId="5" borderId="10" xfId="0" applyNumberFormat="1" applyFont="1" applyFill="1" applyBorder="1" applyAlignment="1">
      <alignment vertical="center"/>
    </xf>
    <xf numFmtId="2" fontId="24" fillId="0" borderId="0" xfId="0" applyNumberFormat="1" applyFont="1" applyAlignment="1">
      <alignment horizontal="right" vertical="center"/>
    </xf>
    <xf numFmtId="49" fontId="24" fillId="0" borderId="0" xfId="0" applyNumberFormat="1" applyFont="1" applyAlignment="1">
      <alignment vertical="top"/>
    </xf>
    <xf numFmtId="0" fontId="24" fillId="0" borderId="0" xfId="0" applyFont="1" applyAlignment="1">
      <alignment vertical="top"/>
    </xf>
    <xf numFmtId="49" fontId="20" fillId="0" borderId="0" xfId="0" applyNumberFormat="1" applyFont="1" applyBorder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39" fillId="18" borderId="10" xfId="0" applyNumberFormat="1" applyFont="1" applyFill="1" applyBorder="1" applyAlignment="1">
      <alignment horizontal="center" vertical="top" wrapText="1"/>
    </xf>
    <xf numFmtId="0" fontId="39" fillId="18" borderId="10" xfId="0" applyFont="1" applyFill="1" applyBorder="1" applyAlignment="1">
      <alignment horizontal="center" vertical="top" wrapText="1"/>
    </xf>
    <xf numFmtId="0" fontId="39" fillId="18" borderId="10" xfId="0" applyFont="1" applyFill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49" fontId="26" fillId="0" borderId="10" xfId="0" applyNumberFormat="1" applyFont="1" applyBorder="1" applyAlignment="1">
      <alignment horizontal="center" vertical="top"/>
    </xf>
    <xf numFmtId="0" fontId="26" fillId="0" borderId="10" xfId="0" applyFont="1" applyBorder="1" applyAlignment="1">
      <alignment horizontal="left" vertical="top" wrapText="1"/>
    </xf>
    <xf numFmtId="164" fontId="26" fillId="0" borderId="10" xfId="0" applyNumberFormat="1" applyFont="1" applyBorder="1" applyAlignment="1">
      <alignment horizontal="right" vertical="top"/>
    </xf>
    <xf numFmtId="49" fontId="37" fillId="0" borderId="10" xfId="0" applyNumberFormat="1" applyFont="1" applyBorder="1" applyAlignment="1">
      <alignment horizontal="center" vertical="top"/>
    </xf>
    <xf numFmtId="49" fontId="24" fillId="0" borderId="10" xfId="0" applyNumberFormat="1" applyFont="1" applyBorder="1" applyAlignment="1">
      <alignment horizontal="center" vertical="top"/>
    </xf>
    <xf numFmtId="164" fontId="24" fillId="0" borderId="10" xfId="0" applyNumberFormat="1" applyFont="1" applyBorder="1" applyAlignment="1">
      <alignment horizontal="right" vertical="top"/>
    </xf>
    <xf numFmtId="49" fontId="26" fillId="0" borderId="10" xfId="0" applyNumberFormat="1" applyFont="1" applyBorder="1" applyAlignment="1">
      <alignment horizontal="center" vertical="top"/>
    </xf>
    <xf numFmtId="0" fontId="26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164" fontId="26" fillId="5" borderId="10" xfId="0" applyNumberFormat="1" applyFont="1" applyFill="1" applyBorder="1" applyAlignment="1">
      <alignment horizontal="right" vertical="top"/>
    </xf>
    <xf numFmtId="4" fontId="26" fillId="5" borderId="10" xfId="0" applyNumberFormat="1" applyFont="1" applyFill="1" applyBorder="1" applyAlignment="1">
      <alignment horizontal="right" vertical="top" wrapText="1"/>
    </xf>
    <xf numFmtId="49" fontId="26" fillId="2" borderId="0" xfId="0" applyNumberFormat="1" applyFont="1" applyFill="1" applyBorder="1" applyAlignment="1">
      <alignment horizontal="right" vertical="top"/>
    </xf>
    <xf numFmtId="4" fontId="26" fillId="2" borderId="0" xfId="0" applyNumberFormat="1" applyFont="1" applyFill="1" applyBorder="1" applyAlignment="1">
      <alignment horizontal="right" vertical="top" wrapText="1"/>
    </xf>
    <xf numFmtId="0" fontId="24" fillId="2" borderId="0" xfId="0" applyFont="1" applyFill="1" applyAlignment="1">
      <alignment vertical="top"/>
    </xf>
    <xf numFmtId="2" fontId="24" fillId="0" borderId="0" xfId="0" applyNumberFormat="1" applyFont="1" applyAlignment="1">
      <alignment horizontal="right" vertical="top"/>
    </xf>
    <xf numFmtId="164" fontId="26" fillId="2" borderId="0" xfId="0" applyNumberFormat="1" applyFont="1" applyFill="1" applyBorder="1" applyAlignment="1">
      <alignment horizontal="right" vertical="top"/>
    </xf>
    <xf numFmtId="49" fontId="55" fillId="18" borderId="10" xfId="0" applyNumberFormat="1" applyFont="1" applyFill="1" applyBorder="1" applyAlignment="1">
      <alignment horizontal="center" vertical="top" wrapText="1"/>
    </xf>
    <xf numFmtId="0" fontId="55" fillId="18" borderId="10" xfId="0" applyFont="1" applyFill="1" applyBorder="1" applyAlignment="1">
      <alignment horizontal="center" vertical="top" wrapText="1"/>
    </xf>
    <xf numFmtId="0" fontId="55" fillId="18" borderId="10" xfId="0" applyFont="1" applyFill="1" applyBorder="1" applyAlignment="1">
      <alignment horizontal="center" vertical="top"/>
    </xf>
    <xf numFmtId="4" fontId="26" fillId="0" borderId="10" xfId="0" applyNumberFormat="1" applyFont="1" applyBorder="1" applyAlignment="1">
      <alignment vertical="top"/>
    </xf>
    <xf numFmtId="4" fontId="26" fillId="5" borderId="10" xfId="0" applyNumberFormat="1" applyFont="1" applyFill="1" applyBorder="1" applyAlignment="1">
      <alignment horizontal="right" vertical="top" wrapText="1"/>
    </xf>
    <xf numFmtId="4" fontId="26" fillId="2" borderId="0" xfId="0" applyNumberFormat="1" applyFont="1" applyFill="1" applyBorder="1" applyAlignment="1">
      <alignment horizontal="right" vertical="top" wrapText="1"/>
    </xf>
    <xf numFmtId="0" fontId="36" fillId="0" borderId="0" xfId="0" applyFont="1" applyAlignment="1">
      <alignment vertical="center" wrapText="1"/>
    </xf>
    <xf numFmtId="0" fontId="57" fillId="0" borderId="0" xfId="0" applyNumberFormat="1" applyFont="1" applyFill="1" applyBorder="1" applyAlignment="1">
      <alignment vertical="center" wrapText="1"/>
    </xf>
    <xf numFmtId="0" fontId="49" fillId="0" borderId="0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49" fillId="2" borderId="0" xfId="0" applyNumberFormat="1" applyFont="1" applyFill="1" applyBorder="1" applyAlignment="1">
      <alignment vertical="center" wrapText="1"/>
    </xf>
    <xf numFmtId="0" fontId="58" fillId="2" borderId="0" xfId="0" applyNumberFormat="1" applyFont="1" applyFill="1" applyBorder="1" applyAlignment="1">
      <alignment horizontal="right" vertical="center" wrapText="1"/>
    </xf>
    <xf numFmtId="0" fontId="59" fillId="11" borderId="1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vertical="center" wrapText="1"/>
    </xf>
    <xf numFmtId="3" fontId="59" fillId="11" borderId="10" xfId="0" applyNumberFormat="1" applyFont="1" applyFill="1" applyBorder="1" applyAlignment="1">
      <alignment horizontal="center" vertical="center" wrapText="1"/>
    </xf>
    <xf numFmtId="0" fontId="45" fillId="11" borderId="10" xfId="44" applyFont="1" applyFill="1" applyBorder="1" applyAlignment="1">
      <alignment horizontal="center" vertical="top" wrapText="1"/>
      <protection/>
    </xf>
    <xf numFmtId="3" fontId="45" fillId="11" borderId="10" xfId="0" applyNumberFormat="1" applyFont="1" applyFill="1" applyBorder="1" applyAlignment="1">
      <alignment horizontal="center" vertical="top" wrapText="1"/>
    </xf>
    <xf numFmtId="0" fontId="61" fillId="18" borderId="10" xfId="0" applyNumberFormat="1" applyFont="1" applyFill="1" applyBorder="1" applyAlignment="1">
      <alignment horizontal="center" vertical="center" wrapText="1"/>
    </xf>
    <xf numFmtId="0" fontId="23" fillId="19" borderId="10" xfId="0" applyFont="1" applyFill="1" applyBorder="1" applyAlignment="1">
      <alignment horizontal="center" vertical="center" wrapText="1"/>
    </xf>
    <xf numFmtId="165" fontId="23" fillId="19" borderId="10" xfId="0" applyNumberFormat="1" applyFont="1" applyFill="1" applyBorder="1" applyAlignment="1">
      <alignment horizontal="right" vertical="center" wrapText="1"/>
    </xf>
    <xf numFmtId="4" fontId="23" fillId="19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0" fontId="62" fillId="2" borderId="10" xfId="0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vertical="center" wrapText="1"/>
    </xf>
    <xf numFmtId="165" fontId="19" fillId="0" borderId="10" xfId="0" applyNumberFormat="1" applyFont="1" applyBorder="1" applyAlignment="1">
      <alignment vertical="center" wrapText="1"/>
    </xf>
    <xf numFmtId="4" fontId="63" fillId="2" borderId="10" xfId="0" applyNumberFormat="1" applyFont="1" applyFill="1" applyBorder="1" applyAlignment="1">
      <alignment vertical="center" wrapText="1"/>
    </xf>
    <xf numFmtId="4" fontId="63" fillId="2" borderId="10" xfId="0" applyNumberFormat="1" applyFont="1" applyFill="1" applyBorder="1" applyAlignment="1" applyProtection="1">
      <alignment horizontal="right" vertical="center"/>
      <protection/>
    </xf>
    <xf numFmtId="4" fontId="19" fillId="0" borderId="10" xfId="0" applyNumberFormat="1" applyFont="1" applyBorder="1" applyAlignment="1">
      <alignment vertical="center"/>
    </xf>
    <xf numFmtId="4" fontId="62" fillId="2" borderId="10" xfId="0" applyNumberFormat="1" applyFont="1" applyFill="1" applyBorder="1" applyAlignment="1">
      <alignment horizontal="right" vertical="center" wrapText="1"/>
    </xf>
    <xf numFmtId="4" fontId="64" fillId="2" borderId="10" xfId="0" applyNumberFormat="1" applyFont="1" applyFill="1" applyBorder="1" applyAlignment="1">
      <alignment horizontal="right" vertical="center" wrapText="1"/>
    </xf>
    <xf numFmtId="4" fontId="63" fillId="2" borderId="10" xfId="0" applyNumberFormat="1" applyFont="1" applyFill="1" applyBorder="1" applyAlignment="1">
      <alignment horizontal="right" vertical="center" wrapText="1"/>
    </xf>
    <xf numFmtId="4" fontId="65" fillId="2" borderId="10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Border="1" applyAlignment="1">
      <alignment horizontal="right" vertical="center"/>
    </xf>
    <xf numFmtId="4" fontId="65" fillId="2" borderId="10" xfId="0" applyNumberFormat="1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2" fontId="24" fillId="0" borderId="0" xfId="0" applyNumberFormat="1" applyFont="1" applyAlignment="1">
      <alignment vertical="center" wrapText="1"/>
    </xf>
    <xf numFmtId="49" fontId="24" fillId="2" borderId="0" xfId="0" applyNumberFormat="1" applyFont="1" applyFill="1" applyBorder="1" applyAlignment="1">
      <alignment horizontal="left" vertical="center" wrapText="1"/>
    </xf>
    <xf numFmtId="3" fontId="24" fillId="2" borderId="0" xfId="0" applyNumberFormat="1" applyFont="1" applyFill="1" applyBorder="1" applyAlignment="1">
      <alignment horizontal="center" vertical="center" wrapText="1"/>
    </xf>
    <xf numFmtId="3" fontId="24" fillId="2" borderId="0" xfId="0" applyNumberFormat="1" applyFont="1" applyFill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3" fontId="34" fillId="2" borderId="0" xfId="0" applyNumberFormat="1" applyFont="1" applyFill="1" applyAlignment="1">
      <alignment horizontal="right" vertical="center"/>
    </xf>
    <xf numFmtId="0" fontId="45" fillId="6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3" fontId="45" fillId="6" borderId="10" xfId="0" applyNumberFormat="1" applyFont="1" applyFill="1" applyBorder="1" applyAlignment="1">
      <alignment horizontal="center" vertical="top" wrapText="1"/>
    </xf>
    <xf numFmtId="0" fontId="39" fillId="6" borderId="10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4" fontId="26" fillId="19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vertical="center" wrapText="1"/>
    </xf>
    <xf numFmtId="4" fontId="49" fillId="2" borderId="10" xfId="0" applyNumberFormat="1" applyFont="1" applyFill="1" applyBorder="1" applyAlignment="1" applyProtection="1">
      <alignment horizontal="right" vertical="center"/>
      <protection/>
    </xf>
    <xf numFmtId="4" fontId="49" fillId="2" borderId="10" xfId="0" applyNumberFormat="1" applyFont="1" applyFill="1" applyBorder="1" applyAlignment="1">
      <alignment vertical="center" wrapText="1"/>
    </xf>
    <xf numFmtId="0" fontId="26" fillId="2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4" fontId="67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68" fillId="2" borderId="0" xfId="0" applyNumberFormat="1" applyFont="1" applyFill="1" applyBorder="1" applyAlignment="1" applyProtection="1">
      <alignment horizontal="center" vertical="top" wrapText="1"/>
      <protection/>
    </xf>
    <xf numFmtId="0" fontId="69" fillId="0" borderId="0" xfId="0" applyNumberFormat="1" applyFont="1" applyBorder="1" applyAlignment="1" applyProtection="1">
      <alignment/>
      <protection/>
    </xf>
    <xf numFmtId="49" fontId="54" fillId="2" borderId="0" xfId="0" applyNumberFormat="1" applyFont="1" applyFill="1" applyBorder="1" applyAlignment="1" applyProtection="1">
      <alignment horizontal="left" vertical="top" wrapText="1"/>
      <protection/>
    </xf>
    <xf numFmtId="164" fontId="54" fillId="2" borderId="0" xfId="0" applyNumberFormat="1" applyFont="1" applyFill="1" applyBorder="1" applyAlignment="1" applyProtection="1">
      <alignment horizontal="left" vertical="top" wrapText="1"/>
      <protection/>
    </xf>
    <xf numFmtId="0" fontId="69" fillId="2" borderId="0" xfId="0" applyNumberFormat="1" applyFont="1" applyFill="1" applyBorder="1" applyAlignment="1" applyProtection="1">
      <alignment vertical="top"/>
      <protection/>
    </xf>
    <xf numFmtId="0" fontId="70" fillId="2" borderId="0" xfId="0" applyNumberFormat="1" applyFont="1" applyFill="1" applyBorder="1" applyAlignment="1" applyProtection="1">
      <alignment horizontal="right" vertical="top"/>
      <protection/>
    </xf>
    <xf numFmtId="0" fontId="59" fillId="11" borderId="10" xfId="0" applyNumberFormat="1" applyFont="1" applyFill="1" applyBorder="1" applyAlignment="1" applyProtection="1">
      <alignment horizontal="center" vertical="center" wrapText="1"/>
      <protection/>
    </xf>
    <xf numFmtId="3" fontId="59" fillId="11" borderId="10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Border="1" applyAlignment="1" applyProtection="1">
      <alignment/>
      <protection/>
    </xf>
    <xf numFmtId="0" fontId="61" fillId="11" borderId="10" xfId="0" applyFont="1" applyFill="1" applyBorder="1" applyAlignment="1" applyProtection="1">
      <alignment horizontal="center" vertical="top" wrapText="1"/>
      <protection/>
    </xf>
    <xf numFmtId="3" fontId="61" fillId="11" borderId="10" xfId="0" applyNumberFormat="1" applyFont="1" applyFill="1" applyBorder="1" applyAlignment="1" applyProtection="1">
      <alignment horizontal="center" vertical="top" wrapText="1"/>
      <protection/>
    </xf>
    <xf numFmtId="3" fontId="26" fillId="19" borderId="10" xfId="0" applyNumberFormat="1" applyFont="1" applyFill="1" applyBorder="1" applyAlignment="1">
      <alignment horizontal="center" vertical="center" wrapText="1"/>
    </xf>
    <xf numFmtId="2" fontId="49" fillId="0" borderId="0" xfId="0" applyNumberFormat="1" applyFont="1" applyBorder="1" applyAlignment="1" applyProtection="1">
      <alignment vertical="center"/>
      <protection/>
    </xf>
    <xf numFmtId="0" fontId="49" fillId="0" borderId="0" xfId="0" applyNumberFormat="1" applyFont="1" applyBorder="1" applyAlignment="1" applyProtection="1">
      <alignment vertical="center"/>
      <protection/>
    </xf>
    <xf numFmtId="3" fontId="26" fillId="0" borderId="10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vertical="center" wrapText="1"/>
    </xf>
    <xf numFmtId="164" fontId="26" fillId="0" borderId="10" xfId="0" applyNumberFormat="1" applyFont="1" applyBorder="1" applyAlignment="1">
      <alignment vertical="center" wrapText="1"/>
    </xf>
    <xf numFmtId="3" fontId="49" fillId="2" borderId="10" xfId="0" applyNumberFormat="1" applyFont="1" applyFill="1" applyBorder="1" applyAlignment="1" applyProtection="1">
      <alignment horizontal="center" vertical="center" wrapText="1"/>
      <protection/>
    </xf>
    <xf numFmtId="164" fontId="24" fillId="0" borderId="10" xfId="0" applyNumberFormat="1" applyFont="1" applyBorder="1" applyAlignment="1">
      <alignment vertical="center" wrapText="1"/>
    </xf>
    <xf numFmtId="4" fontId="49" fillId="2" borderId="10" xfId="0" applyNumberFormat="1" applyFont="1" applyFill="1" applyBorder="1" applyAlignment="1" applyProtection="1">
      <alignment horizontal="right" vertical="center" wrapText="1"/>
      <protection/>
    </xf>
    <xf numFmtId="4" fontId="54" fillId="2" borderId="10" xfId="0" applyNumberFormat="1" applyFont="1" applyFill="1" applyBorder="1" applyAlignment="1" applyProtection="1">
      <alignment horizontal="right" vertical="center" wrapText="1"/>
      <protection/>
    </xf>
    <xf numFmtId="4" fontId="71" fillId="2" borderId="10" xfId="0" applyNumberFormat="1" applyFont="1" applyFill="1" applyBorder="1" applyAlignment="1" applyProtection="1">
      <alignment horizontal="right" vertical="center" wrapText="1"/>
      <protection/>
    </xf>
    <xf numFmtId="4" fontId="72" fillId="2" borderId="10" xfId="0" applyNumberFormat="1" applyFont="1" applyFill="1" applyBorder="1" applyAlignment="1" applyProtection="1">
      <alignment horizontal="right" vertical="center" wrapText="1"/>
      <protection/>
    </xf>
    <xf numFmtId="1" fontId="24" fillId="0" borderId="10" xfId="0" applyNumberFormat="1" applyFont="1" applyBorder="1" applyAlignment="1">
      <alignment horizontal="center" vertical="center"/>
    </xf>
    <xf numFmtId="3" fontId="54" fillId="2" borderId="10" xfId="0" applyNumberFormat="1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3" fontId="54" fillId="2" borderId="10" xfId="0" applyNumberFormat="1" applyFont="1" applyFill="1" applyBorder="1" applyAlignment="1">
      <alignment horizontal="center" vertical="center" wrapText="1"/>
    </xf>
    <xf numFmtId="4" fontId="54" fillId="2" borderId="10" xfId="0" applyNumberFormat="1" applyFont="1" applyFill="1" applyBorder="1" applyAlignment="1">
      <alignment horizontal="right" vertical="center" wrapText="1"/>
    </xf>
    <xf numFmtId="4" fontId="71" fillId="2" borderId="10" xfId="0" applyNumberFormat="1" applyFont="1" applyFill="1" applyBorder="1" applyAlignment="1">
      <alignment horizontal="right" vertical="center" wrapText="1"/>
    </xf>
    <xf numFmtId="4" fontId="49" fillId="2" borderId="10" xfId="0" applyNumberFormat="1" applyFont="1" applyFill="1" applyBorder="1" applyAlignment="1">
      <alignment horizontal="right" vertical="center" wrapText="1"/>
    </xf>
    <xf numFmtId="4" fontId="72" fillId="2" borderId="10" xfId="0" applyNumberFormat="1" applyFont="1" applyFill="1" applyBorder="1" applyAlignment="1">
      <alignment horizontal="right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vertical="center" wrapText="1"/>
    </xf>
    <xf numFmtId="0" fontId="69" fillId="0" borderId="0" xfId="0" applyNumberFormat="1" applyFont="1" applyBorder="1" applyAlignment="1" applyProtection="1">
      <alignment wrapText="1"/>
      <protection/>
    </xf>
    <xf numFmtId="164" fontId="69" fillId="0" borderId="0" xfId="0" applyNumberFormat="1" applyFont="1" applyBorder="1" applyAlignment="1" applyProtection="1">
      <alignment wrapText="1"/>
      <protection/>
    </xf>
    <xf numFmtId="2" fontId="69" fillId="0" borderId="0" xfId="0" applyNumberFormat="1" applyFont="1" applyBorder="1" applyAlignment="1" applyProtection="1">
      <alignment wrapText="1"/>
      <protection/>
    </xf>
    <xf numFmtId="2" fontId="69" fillId="0" borderId="0" xfId="0" applyNumberFormat="1" applyFont="1" applyBorder="1" applyAlignment="1" applyProtection="1">
      <alignment/>
      <protection/>
    </xf>
    <xf numFmtId="164" fontId="69" fillId="0" borderId="0" xfId="0" applyNumberFormat="1" applyFont="1" applyBorder="1" applyAlignment="1" applyProtection="1">
      <alignment/>
      <protection/>
    </xf>
    <xf numFmtId="0" fontId="41" fillId="0" borderId="0" xfId="0" applyFont="1" applyAlignment="1">
      <alignment wrapText="1"/>
    </xf>
    <xf numFmtId="165" fontId="41" fillId="0" borderId="0" xfId="0" applyNumberFormat="1" applyFont="1" applyAlignment="1">
      <alignment wrapText="1"/>
    </xf>
    <xf numFmtId="165" fontId="40" fillId="0" borderId="0" xfId="0" applyNumberFormat="1" applyFont="1" applyBorder="1" applyAlignment="1">
      <alignment/>
    </xf>
    <xf numFmtId="0" fontId="66" fillId="0" borderId="0" xfId="0" applyFont="1" applyAlignment="1">
      <alignment/>
    </xf>
    <xf numFmtId="165" fontId="39" fillId="6" borderId="10" xfId="0" applyNumberFormat="1" applyFont="1" applyFill="1" applyBorder="1" applyAlignment="1">
      <alignment horizontal="center" vertical="center" wrapText="1"/>
    </xf>
    <xf numFmtId="165" fontId="26" fillId="19" borderId="10" xfId="0" applyNumberFormat="1" applyFont="1" applyFill="1" applyBorder="1" applyAlignment="1">
      <alignment horizontal="right" vertical="top" wrapText="1"/>
    </xf>
    <xf numFmtId="2" fontId="41" fillId="0" borderId="0" xfId="0" applyNumberFormat="1" applyFont="1" applyAlignment="1">
      <alignment/>
    </xf>
    <xf numFmtId="165" fontId="26" fillId="0" borderId="10" xfId="0" applyNumberFormat="1" applyFont="1" applyBorder="1" applyAlignment="1">
      <alignment horizontal="right" vertical="top" wrapText="1"/>
    </xf>
    <xf numFmtId="0" fontId="24" fillId="0" borderId="10" xfId="0" applyFont="1" applyBorder="1" applyAlignment="1">
      <alignment wrapText="1"/>
    </xf>
    <xf numFmtId="165" fontId="24" fillId="0" borderId="10" xfId="0" applyNumberFormat="1" applyFont="1" applyBorder="1" applyAlignment="1">
      <alignment horizontal="right" wrapText="1"/>
    </xf>
    <xf numFmtId="4" fontId="24" fillId="0" borderId="10" xfId="0" applyNumberFormat="1" applyFont="1" applyBorder="1" applyAlignment="1">
      <alignment/>
    </xf>
    <xf numFmtId="0" fontId="26" fillId="0" borderId="10" xfId="0" applyFont="1" applyBorder="1" applyAlignment="1">
      <alignment vertical="top"/>
    </xf>
    <xf numFmtId="165" fontId="26" fillId="0" borderId="10" xfId="0" applyNumberFormat="1" applyFont="1" applyBorder="1" applyAlignment="1">
      <alignment horizontal="right" wrapText="1"/>
    </xf>
    <xf numFmtId="0" fontId="26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165" fontId="26" fillId="0" borderId="10" xfId="0" applyNumberFormat="1" applyFont="1" applyBorder="1" applyAlignment="1">
      <alignment horizontal="right" vertical="top" wrapText="1"/>
    </xf>
    <xf numFmtId="4" fontId="26" fillId="0" borderId="10" xfId="0" applyNumberFormat="1" applyFont="1" applyFill="1" applyBorder="1" applyAlignment="1">
      <alignment horizontal="right" vertical="top" wrapText="1"/>
    </xf>
    <xf numFmtId="0" fontId="54" fillId="2" borderId="10" xfId="0" applyNumberFormat="1" applyFont="1" applyFill="1" applyBorder="1" applyAlignment="1" applyProtection="1">
      <alignment horizontal="center" vertical="top"/>
      <protection/>
    </xf>
    <xf numFmtId="0" fontId="49" fillId="0" borderId="10" xfId="0" applyNumberFormat="1" applyFont="1" applyBorder="1" applyAlignment="1" applyProtection="1">
      <alignment horizontal="center" vertical="top"/>
      <protection/>
    </xf>
    <xf numFmtId="0" fontId="49" fillId="0" borderId="10" xfId="0" applyNumberFormat="1" applyFont="1" applyBorder="1" applyAlignment="1" applyProtection="1">
      <alignment vertical="top" wrapText="1"/>
      <protection/>
    </xf>
    <xf numFmtId="165" fontId="24" fillId="0" borderId="10" xfId="0" applyNumberFormat="1" applyFont="1" applyBorder="1" applyAlignment="1">
      <alignment horizontal="right" vertical="top" wrapText="1"/>
    </xf>
    <xf numFmtId="4" fontId="49" fillId="2" borderId="10" xfId="0" applyNumberFormat="1" applyFont="1" applyFill="1" applyBorder="1" applyAlignment="1" applyProtection="1">
      <alignment vertical="top"/>
      <protection/>
    </xf>
    <xf numFmtId="4" fontId="49" fillId="2" borderId="10" xfId="0" applyNumberFormat="1" applyFont="1" applyFill="1" applyBorder="1" applyAlignment="1" applyProtection="1">
      <alignment horizontal="right" vertical="top"/>
      <protection/>
    </xf>
    <xf numFmtId="4" fontId="54" fillId="2" borderId="10" xfId="0" applyNumberFormat="1" applyFont="1" applyFill="1" applyBorder="1" applyAlignment="1" applyProtection="1">
      <alignment horizontal="right" vertical="top"/>
      <protection/>
    </xf>
    <xf numFmtId="4" fontId="49" fillId="2" borderId="10" xfId="0" applyNumberFormat="1" applyFont="1" applyFill="1" applyBorder="1" applyAlignment="1" applyProtection="1">
      <alignment horizontal="right" vertical="top"/>
      <protection/>
    </xf>
    <xf numFmtId="4" fontId="71" fillId="2" borderId="10" xfId="0" applyNumberFormat="1" applyFont="1" applyFill="1" applyBorder="1" applyAlignment="1" applyProtection="1">
      <alignment horizontal="right" vertical="top"/>
      <protection/>
    </xf>
    <xf numFmtId="4" fontId="72" fillId="2" borderId="10" xfId="0" applyNumberFormat="1" applyFont="1" applyFill="1" applyBorder="1" applyAlignment="1" applyProtection="1">
      <alignment horizontal="right" vertical="top"/>
      <protection/>
    </xf>
    <xf numFmtId="4" fontId="49" fillId="2" borderId="10" xfId="0" applyNumberFormat="1" applyFont="1" applyFill="1" applyBorder="1" applyAlignment="1" applyProtection="1">
      <alignment vertical="top" wrapText="1"/>
      <protection/>
    </xf>
    <xf numFmtId="4" fontId="72" fillId="2" borderId="10" xfId="0" applyNumberFormat="1" applyFont="1" applyFill="1" applyBorder="1" applyAlignment="1" applyProtection="1">
      <alignment vertical="top" wrapText="1"/>
      <protection/>
    </xf>
    <xf numFmtId="4" fontId="49" fillId="2" borderId="10" xfId="0" applyNumberFormat="1" applyFont="1" applyFill="1" applyBorder="1" applyAlignment="1">
      <alignment vertical="top"/>
    </xf>
    <xf numFmtId="4" fontId="24" fillId="0" borderId="10" xfId="0" applyNumberFormat="1" applyFont="1" applyBorder="1" applyAlignment="1">
      <alignment vertical="top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165" fontId="24" fillId="0" borderId="0" xfId="0" applyNumberFormat="1" applyFont="1" applyAlignment="1">
      <alignment wrapText="1"/>
    </xf>
    <xf numFmtId="0" fontId="49" fillId="0" borderId="0" xfId="0" applyNumberFormat="1" applyFont="1" applyFill="1" applyBorder="1" applyAlignment="1">
      <alignment/>
    </xf>
    <xf numFmtId="165" fontId="54" fillId="2" borderId="0" xfId="0" applyNumberFormat="1" applyFont="1" applyFill="1" applyBorder="1" applyAlignment="1">
      <alignment horizontal="left" vertical="top" wrapText="1"/>
    </xf>
    <xf numFmtId="0" fontId="49" fillId="2" borderId="0" xfId="0" applyNumberFormat="1" applyFont="1" applyFill="1" applyBorder="1" applyAlignment="1">
      <alignment vertical="top" wrapText="1"/>
    </xf>
    <xf numFmtId="0" fontId="58" fillId="2" borderId="0" xfId="0" applyNumberFormat="1" applyFont="1" applyFill="1" applyBorder="1" applyAlignment="1">
      <alignment horizontal="right" vertical="top" wrapText="1"/>
    </xf>
    <xf numFmtId="0" fontId="59" fillId="6" borderId="10" xfId="0" applyNumberFormat="1" applyFont="1" applyFill="1" applyBorder="1" applyAlignment="1">
      <alignment horizontal="center" vertical="center" wrapText="1"/>
    </xf>
    <xf numFmtId="3" fontId="59" fillId="6" borderId="1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/>
    </xf>
    <xf numFmtId="0" fontId="66" fillId="0" borderId="0" xfId="0" applyFont="1" applyAlignment="1">
      <alignment/>
    </xf>
    <xf numFmtId="0" fontId="58" fillId="18" borderId="10" xfId="0" applyNumberFormat="1" applyFont="1" applyFill="1" applyBorder="1" applyAlignment="1">
      <alignment horizontal="center" vertical="top" wrapText="1"/>
    </xf>
    <xf numFmtId="1" fontId="58" fillId="18" borderId="10" xfId="0" applyNumberFormat="1" applyFont="1" applyFill="1" applyBorder="1" applyAlignment="1">
      <alignment horizontal="center" vertical="top" wrapText="1"/>
    </xf>
    <xf numFmtId="0" fontId="57" fillId="0" borderId="0" xfId="0" applyNumberFormat="1" applyFont="1" applyFill="1" applyBorder="1" applyAlignment="1">
      <alignment/>
    </xf>
    <xf numFmtId="0" fontId="36" fillId="0" borderId="0" xfId="0" applyFont="1" applyAlignment="1">
      <alignment/>
    </xf>
    <xf numFmtId="4" fontId="26" fillId="19" borderId="10" xfId="0" applyNumberFormat="1" applyFont="1" applyFill="1" applyBorder="1" applyAlignment="1">
      <alignment horizontal="right" vertical="top" wrapText="1"/>
    </xf>
    <xf numFmtId="2" fontId="49" fillId="0" borderId="0" xfId="0" applyNumberFormat="1" applyFont="1" applyFill="1" applyBorder="1" applyAlignment="1">
      <alignment/>
    </xf>
    <xf numFmtId="165" fontId="26" fillId="0" borderId="10" xfId="0" applyNumberFormat="1" applyFont="1" applyBorder="1" applyAlignment="1">
      <alignment vertical="top" wrapText="1"/>
    </xf>
    <xf numFmtId="4" fontId="26" fillId="0" borderId="10" xfId="0" applyNumberFormat="1" applyFont="1" applyBorder="1" applyAlignment="1">
      <alignment horizontal="right" vertical="top" wrapText="1"/>
    </xf>
    <xf numFmtId="0" fontId="54" fillId="2" borderId="10" xfId="0" applyNumberFormat="1" applyFont="1" applyFill="1" applyBorder="1" applyAlignment="1">
      <alignment horizontal="center" vertical="center"/>
    </xf>
    <xf numFmtId="0" fontId="49" fillId="2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165" fontId="49" fillId="0" borderId="10" xfId="0" applyNumberFormat="1" applyFont="1" applyFill="1" applyBorder="1" applyAlignment="1">
      <alignment vertical="center" wrapText="1"/>
    </xf>
    <xf numFmtId="4" fontId="54" fillId="2" borderId="10" xfId="0" applyNumberFormat="1" applyFont="1" applyFill="1" applyBorder="1" applyAlignment="1">
      <alignment horizontal="right" vertical="top" wrapText="1"/>
    </xf>
    <xf numFmtId="4" fontId="71" fillId="2" borderId="10" xfId="0" applyNumberFormat="1" applyFont="1" applyFill="1" applyBorder="1" applyAlignment="1">
      <alignment horizontal="right" vertical="top" wrapText="1"/>
    </xf>
    <xf numFmtId="4" fontId="49" fillId="2" borderId="10" xfId="0" applyNumberFormat="1" applyFont="1" applyFill="1" applyBorder="1" applyAlignment="1">
      <alignment horizontal="right" vertical="top" wrapText="1"/>
    </xf>
    <xf numFmtId="4" fontId="72" fillId="2" borderId="10" xfId="0" applyNumberFormat="1" applyFont="1" applyFill="1" applyBorder="1" applyAlignment="1">
      <alignment horizontal="right" vertical="top" wrapText="1"/>
    </xf>
    <xf numFmtId="4" fontId="72" fillId="2" borderId="10" xfId="0" applyNumberFormat="1" applyFont="1" applyFill="1" applyBorder="1" applyAlignment="1">
      <alignment vertical="top" wrapText="1"/>
    </xf>
    <xf numFmtId="4" fontId="49" fillId="2" borderId="10" xfId="0" applyNumberFormat="1" applyFont="1" applyFill="1" applyBorder="1" applyAlignment="1">
      <alignment vertical="top" wrapText="1"/>
    </xf>
    <xf numFmtId="165" fontId="54" fillId="0" borderId="10" xfId="0" applyNumberFormat="1" applyFont="1" applyFill="1" applyBorder="1" applyAlignment="1">
      <alignment vertical="center" wrapText="1"/>
    </xf>
    <xf numFmtId="4" fontId="72" fillId="2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Border="1" applyAlignment="1">
      <alignment wrapText="1"/>
    </xf>
    <xf numFmtId="2" fontId="24" fillId="0" borderId="0" xfId="0" applyNumberFormat="1" applyFont="1" applyAlignment="1">
      <alignment/>
    </xf>
    <xf numFmtId="4" fontId="72" fillId="2" borderId="10" xfId="0" applyNumberFormat="1" applyFont="1" applyFill="1" applyBorder="1" applyAlignment="1">
      <alignment vertical="center" wrapText="1"/>
    </xf>
    <xf numFmtId="0" fontId="24" fillId="0" borderId="10" xfId="0" applyFont="1" applyBorder="1" applyAlignment="1">
      <alignment/>
    </xf>
    <xf numFmtId="4" fontId="49" fillId="2" borderId="10" xfId="0" applyNumberFormat="1" applyFont="1" applyFill="1" applyBorder="1" applyAlignment="1">
      <alignment vertical="center"/>
    </xf>
    <xf numFmtId="4" fontId="24" fillId="0" borderId="10" xfId="0" applyNumberFormat="1" applyFont="1" applyBorder="1" applyAlignment="1">
      <alignment/>
    </xf>
    <xf numFmtId="0" fontId="49" fillId="0" borderId="0" xfId="0" applyNumberFormat="1" applyFont="1" applyBorder="1" applyAlignment="1" applyProtection="1">
      <alignment/>
      <protection/>
    </xf>
    <xf numFmtId="0" fontId="49" fillId="2" borderId="0" xfId="0" applyNumberFormat="1" applyFont="1" applyFill="1" applyBorder="1" applyAlignment="1" applyProtection="1">
      <alignment vertical="top"/>
      <protection/>
    </xf>
    <xf numFmtId="0" fontId="58" fillId="2" borderId="0" xfId="0" applyNumberFormat="1" applyFont="1" applyFill="1" applyBorder="1" applyAlignment="1" applyProtection="1">
      <alignment horizontal="right" vertical="top"/>
      <protection/>
    </xf>
    <xf numFmtId="0" fontId="59" fillId="6" borderId="10" xfId="0" applyNumberFormat="1" applyFont="1" applyFill="1" applyBorder="1" applyAlignment="1" applyProtection="1">
      <alignment horizontal="center" vertical="center" wrapText="1"/>
      <protection/>
    </xf>
    <xf numFmtId="3" fontId="59" fillId="6" borderId="10" xfId="0" applyNumberFormat="1" applyFont="1" applyFill="1" applyBorder="1" applyAlignment="1" applyProtection="1">
      <alignment horizontal="center" vertical="center" wrapText="1"/>
      <protection/>
    </xf>
    <xf numFmtId="0" fontId="61" fillId="18" borderId="10" xfId="0" applyFont="1" applyFill="1" applyBorder="1" applyAlignment="1" applyProtection="1">
      <alignment horizontal="center" vertical="top" wrapText="1"/>
      <protection/>
    </xf>
    <xf numFmtId="0" fontId="57" fillId="0" borderId="0" xfId="0" applyNumberFormat="1" applyFont="1" applyBorder="1" applyAlignment="1" applyProtection="1">
      <alignment/>
      <protection/>
    </xf>
    <xf numFmtId="167" fontId="54" fillId="19" borderId="10" xfId="0" applyNumberFormat="1" applyFont="1" applyFill="1" applyBorder="1" applyAlignment="1" applyProtection="1">
      <alignment vertical="center" wrapText="1"/>
      <protection/>
    </xf>
    <xf numFmtId="2" fontId="49" fillId="0" borderId="0" xfId="0" applyNumberFormat="1" applyFont="1" applyBorder="1" applyAlignment="1" applyProtection="1">
      <alignment/>
      <protection/>
    </xf>
    <xf numFmtId="167" fontId="54" fillId="0" borderId="10" xfId="0" applyNumberFormat="1" applyFont="1" applyBorder="1" applyAlignment="1" applyProtection="1">
      <alignment vertical="center" wrapText="1"/>
      <protection/>
    </xf>
    <xf numFmtId="0" fontId="54" fillId="2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NumberFormat="1" applyFont="1" applyBorder="1" applyAlignment="1" applyProtection="1">
      <alignment horizontal="center" vertical="center"/>
      <protection/>
    </xf>
    <xf numFmtId="0" fontId="49" fillId="0" borderId="10" xfId="0" applyNumberFormat="1" applyFont="1" applyBorder="1" applyAlignment="1" applyProtection="1">
      <alignment vertical="center" wrapText="1"/>
      <protection/>
    </xf>
    <xf numFmtId="167" fontId="49" fillId="0" borderId="10" xfId="0" applyNumberFormat="1" applyFont="1" applyBorder="1" applyAlignment="1" applyProtection="1">
      <alignment vertical="center" wrapText="1"/>
      <protection/>
    </xf>
    <xf numFmtId="0" fontId="26" fillId="0" borderId="10" xfId="0" applyFont="1" applyBorder="1" applyAlignment="1">
      <alignment vertical="top"/>
    </xf>
    <xf numFmtId="0" fontId="26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2" fontId="24" fillId="0" borderId="0" xfId="0" applyNumberFormat="1" applyFont="1" applyAlignment="1">
      <alignment vertical="center"/>
    </xf>
    <xf numFmtId="165" fontId="26" fillId="0" borderId="10" xfId="0" applyNumberFormat="1" applyFont="1" applyBorder="1" applyAlignment="1">
      <alignment vertical="center" wrapText="1"/>
    </xf>
    <xf numFmtId="165" fontId="24" fillId="0" borderId="10" xfId="0" applyNumberFormat="1" applyFont="1" applyBorder="1" applyAlignment="1">
      <alignment vertical="center" wrapText="1"/>
    </xf>
    <xf numFmtId="4" fontId="54" fillId="2" borderId="10" xfId="0" applyNumberFormat="1" applyFont="1" applyFill="1" applyBorder="1" applyAlignment="1" applyProtection="1">
      <alignment horizontal="right" vertical="center"/>
      <protection/>
    </xf>
    <xf numFmtId="4" fontId="24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9" fillId="0" borderId="0" xfId="0" applyNumberFormat="1" applyFont="1" applyBorder="1" applyAlignment="1" applyProtection="1">
      <alignment vertical="center"/>
      <protection/>
    </xf>
    <xf numFmtId="165" fontId="54" fillId="2" borderId="0" xfId="0" applyNumberFormat="1" applyFont="1" applyFill="1" applyBorder="1" applyAlignment="1" applyProtection="1">
      <alignment horizontal="left" vertical="center" wrapText="1"/>
      <protection/>
    </xf>
    <xf numFmtId="0" fontId="49" fillId="2" borderId="0" xfId="0" applyNumberFormat="1" applyFont="1" applyFill="1" applyBorder="1" applyAlignment="1" applyProtection="1">
      <alignment vertical="center"/>
      <protection/>
    </xf>
    <xf numFmtId="0" fontId="58" fillId="2" borderId="0" xfId="0" applyNumberFormat="1" applyFont="1" applyFill="1" applyBorder="1" applyAlignment="1" applyProtection="1">
      <alignment horizontal="right" vertical="center"/>
      <protection/>
    </xf>
    <xf numFmtId="0" fontId="60" fillId="0" borderId="0" xfId="0" applyNumberFormat="1" applyFont="1" applyBorder="1" applyAlignment="1" applyProtection="1">
      <alignment vertical="center"/>
      <protection/>
    </xf>
    <xf numFmtId="0" fontId="61" fillId="18" borderId="10" xfId="0" applyFont="1" applyFill="1" applyBorder="1" applyAlignment="1" applyProtection="1">
      <alignment horizontal="center" vertical="center" wrapText="1"/>
      <protection/>
    </xf>
    <xf numFmtId="1" fontId="61" fillId="18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Border="1" applyAlignment="1" applyProtection="1">
      <alignment vertical="center"/>
      <protection/>
    </xf>
    <xf numFmtId="2" fontId="49" fillId="0" borderId="0" xfId="0" applyNumberFormat="1" applyFont="1" applyBorder="1" applyAlignment="1" applyProtection="1">
      <alignment vertical="center"/>
      <protection/>
    </xf>
    <xf numFmtId="0" fontId="54" fillId="2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NumberFormat="1" applyFont="1" applyBorder="1" applyAlignment="1" applyProtection="1">
      <alignment horizontal="center" vertical="center"/>
      <protection/>
    </xf>
    <xf numFmtId="0" fontId="49" fillId="0" borderId="10" xfId="0" applyNumberFormat="1" applyFont="1" applyBorder="1" applyAlignment="1" applyProtection="1">
      <alignment vertical="center" wrapText="1"/>
      <protection/>
    </xf>
    <xf numFmtId="4" fontId="71" fillId="2" borderId="10" xfId="0" applyNumberFormat="1" applyFont="1" applyFill="1" applyBorder="1" applyAlignment="1" applyProtection="1">
      <alignment horizontal="right" vertical="center"/>
      <protection/>
    </xf>
    <xf numFmtId="4" fontId="72" fillId="2" borderId="10" xfId="0" applyNumberFormat="1" applyFont="1" applyFill="1" applyBorder="1" applyAlignment="1" applyProtection="1">
      <alignment horizontal="right" vertical="center"/>
      <protection/>
    </xf>
    <xf numFmtId="4" fontId="49" fillId="2" borderId="10" xfId="0" applyNumberFormat="1" applyFont="1" applyFill="1" applyBorder="1" applyAlignment="1" applyProtection="1">
      <alignment vertical="center" wrapText="1"/>
      <protection/>
    </xf>
    <xf numFmtId="4" fontId="72" fillId="2" borderId="10" xfId="0" applyNumberFormat="1" applyFont="1" applyFill="1" applyBorder="1" applyAlignment="1" applyProtection="1">
      <alignment vertical="center" wrapText="1"/>
      <protection/>
    </xf>
    <xf numFmtId="165" fontId="49" fillId="0" borderId="0" xfId="0" applyNumberFormat="1" applyFont="1" applyBorder="1" applyAlignment="1" applyProtection="1">
      <alignment vertical="center"/>
      <protection/>
    </xf>
    <xf numFmtId="3" fontId="24" fillId="0" borderId="0" xfId="0" applyNumberFormat="1" applyFont="1" applyAlignment="1">
      <alignment vertical="center"/>
    </xf>
    <xf numFmtId="0" fontId="73" fillId="0" borderId="0" xfId="0" applyFont="1" applyAlignment="1">
      <alignment horizontal="right" vertical="center"/>
    </xf>
    <xf numFmtId="0" fontId="35" fillId="18" borderId="10" xfId="0" applyFont="1" applyFill="1" applyBorder="1" applyAlignment="1">
      <alignment horizontal="center" vertical="center" wrapText="1"/>
    </xf>
    <xf numFmtId="3" fontId="35" fillId="18" borderId="10" xfId="0" applyNumberFormat="1" applyFont="1" applyFill="1" applyBorder="1" applyAlignment="1">
      <alignment horizontal="center" vertical="center"/>
    </xf>
    <xf numFmtId="3" fontId="35" fillId="18" borderId="10" xfId="0" applyNumberFormat="1" applyFont="1" applyFill="1" applyBorder="1" applyAlignment="1">
      <alignment horizontal="center" vertical="center" wrapText="1"/>
    </xf>
    <xf numFmtId="3" fontId="34" fillId="18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indent="1"/>
    </xf>
    <xf numFmtId="2" fontId="26" fillId="0" borderId="10" xfId="0" applyNumberFormat="1" applyFont="1" applyBorder="1" applyAlignment="1">
      <alignment vertical="center"/>
    </xf>
    <xf numFmtId="2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left" vertical="center" indent="2"/>
    </xf>
    <xf numFmtId="4" fontId="24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vertical="center"/>
    </xf>
    <xf numFmtId="49" fontId="41" fillId="0" borderId="0" xfId="0" applyNumberFormat="1" applyFont="1" applyAlignment="1">
      <alignment vertical="top"/>
    </xf>
    <xf numFmtId="0" fontId="41" fillId="0" borderId="0" xfId="0" applyFont="1" applyAlignment="1">
      <alignment vertical="top" wrapText="1"/>
    </xf>
    <xf numFmtId="3" fontId="41" fillId="0" borderId="0" xfId="0" applyNumberFormat="1" applyFont="1" applyAlignment="1">
      <alignment vertical="top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horizontal="right" vertical="top" wrapText="1"/>
    </xf>
    <xf numFmtId="49" fontId="20" fillId="0" borderId="0" xfId="0" applyNumberFormat="1" applyFont="1" applyBorder="1" applyAlignment="1">
      <alignment horizontal="center" vertical="top" wrapText="1"/>
    </xf>
    <xf numFmtId="49" fontId="26" fillId="0" borderId="0" xfId="0" applyNumberFormat="1" applyFont="1" applyBorder="1" applyAlignment="1">
      <alignment horizontal="center" vertical="top"/>
    </xf>
    <xf numFmtId="49" fontId="35" fillId="18" borderId="10" xfId="0" applyNumberFormat="1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 wrapText="1"/>
    </xf>
    <xf numFmtId="3" fontId="35" fillId="18" borderId="10" xfId="0" applyNumberFormat="1" applyFont="1" applyFill="1" applyBorder="1" applyAlignment="1">
      <alignment horizontal="center" vertical="center"/>
    </xf>
    <xf numFmtId="49" fontId="26" fillId="19" borderId="10" xfId="0" applyNumberFormat="1" applyFont="1" applyFill="1" applyBorder="1" applyAlignment="1">
      <alignment horizontal="center" vertical="top"/>
    </xf>
    <xf numFmtId="2" fontId="26" fillId="19" borderId="10" xfId="0" applyNumberFormat="1" applyFont="1" applyFill="1" applyBorder="1" applyAlignment="1">
      <alignment horizontal="center" vertical="top" wrapText="1"/>
    </xf>
    <xf numFmtId="3" fontId="26" fillId="19" borderId="10" xfId="0" applyNumberFormat="1" applyFont="1" applyFill="1" applyBorder="1" applyAlignment="1">
      <alignment horizontal="center" vertical="top" wrapText="1"/>
    </xf>
    <xf numFmtId="2" fontId="26" fillId="19" borderId="10" xfId="0" applyNumberFormat="1" applyFont="1" applyFill="1" applyBorder="1" applyAlignment="1">
      <alignment horizontal="right" vertical="top" wrapText="1"/>
    </xf>
    <xf numFmtId="4" fontId="26" fillId="19" borderId="10" xfId="0" applyNumberFormat="1" applyFont="1" applyFill="1" applyBorder="1" applyAlignment="1">
      <alignment vertical="top" wrapText="1"/>
    </xf>
    <xf numFmtId="0" fontId="40" fillId="0" borderId="0" xfId="0" applyFont="1" applyAlignment="1">
      <alignment vertical="top"/>
    </xf>
    <xf numFmtId="49" fontId="24" fillId="0" borderId="10" xfId="0" applyNumberFormat="1" applyFont="1" applyFill="1" applyBorder="1" applyAlignment="1">
      <alignment horizontal="center" vertical="top"/>
    </xf>
    <xf numFmtId="1" fontId="26" fillId="0" borderId="10" xfId="0" applyNumberFormat="1" applyFont="1" applyFill="1" applyBorder="1" applyAlignment="1">
      <alignment horizontal="center" vertical="top" wrapText="1"/>
    </xf>
    <xf numFmtId="2" fontId="24" fillId="0" borderId="10" xfId="0" applyNumberFormat="1" applyFont="1" applyFill="1" applyBorder="1" applyAlignment="1">
      <alignment horizontal="center" vertical="top" wrapText="1"/>
    </xf>
    <xf numFmtId="0" fontId="26" fillId="0" borderId="12" xfId="0" applyFont="1" applyBorder="1" applyAlignment="1">
      <alignment vertical="top" wrapText="1"/>
    </xf>
    <xf numFmtId="165" fontId="26" fillId="0" borderId="12" xfId="0" applyNumberFormat="1" applyFont="1" applyBorder="1" applyAlignment="1">
      <alignment vertical="top" wrapText="1"/>
    </xf>
    <xf numFmtId="4" fontId="26" fillId="0" borderId="10" xfId="0" applyNumberFormat="1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165" fontId="24" fillId="0" borderId="12" xfId="0" applyNumberFormat="1" applyFont="1" applyBorder="1" applyAlignment="1">
      <alignment vertical="top" wrapText="1"/>
    </xf>
    <xf numFmtId="165" fontId="26" fillId="18" borderId="10" xfId="0" applyNumberFormat="1" applyFont="1" applyFill="1" applyBorder="1" applyAlignment="1">
      <alignment horizontal="right" vertical="top"/>
    </xf>
    <xf numFmtId="4" fontId="26" fillId="5" borderId="10" xfId="0" applyNumberFormat="1" applyFont="1" applyFill="1" applyBorder="1" applyAlignment="1">
      <alignment horizontal="right" vertical="top"/>
    </xf>
    <xf numFmtId="0" fontId="23" fillId="0" borderId="0" xfId="0" applyFont="1" applyAlignment="1">
      <alignment horizontal="right" vertical="top"/>
    </xf>
    <xf numFmtId="0" fontId="74" fillId="0" borderId="0" xfId="0" applyFont="1" applyAlignment="1">
      <alignment vertical="top"/>
    </xf>
    <xf numFmtId="3" fontId="41" fillId="0" borderId="0" xfId="0" applyNumberFormat="1" applyFont="1" applyBorder="1" applyAlignment="1">
      <alignment horizontal="right" vertical="top"/>
    </xf>
    <xf numFmtId="49" fontId="75" fillId="0" borderId="0" xfId="0" applyNumberFormat="1" applyFont="1" applyBorder="1" applyAlignment="1">
      <alignment horizontal="center" vertical="top"/>
    </xf>
    <xf numFmtId="0" fontId="34" fillId="0" borderId="0" xfId="0" applyFont="1" applyAlignment="1">
      <alignment horizontal="right"/>
    </xf>
    <xf numFmtId="49" fontId="22" fillId="0" borderId="0" xfId="0" applyNumberFormat="1" applyFont="1" applyBorder="1" applyAlignment="1">
      <alignment horizontal="right" vertical="top"/>
    </xf>
    <xf numFmtId="3" fontId="26" fillId="19" borderId="10" xfId="0" applyNumberFormat="1" applyFont="1" applyFill="1" applyBorder="1" applyAlignment="1">
      <alignment horizontal="center" vertical="top"/>
    </xf>
    <xf numFmtId="164" fontId="26" fillId="19" borderId="10" xfId="0" applyNumberFormat="1" applyFont="1" applyFill="1" applyBorder="1" applyAlignment="1">
      <alignment horizontal="right" vertical="top"/>
    </xf>
    <xf numFmtId="0" fontId="26" fillId="0" borderId="0" xfId="0" applyFont="1" applyAlignment="1">
      <alignment horizontal="center" vertical="top"/>
    </xf>
    <xf numFmtId="0" fontId="26" fillId="0" borderId="10" xfId="0" applyFont="1" applyFill="1" applyBorder="1" applyAlignment="1">
      <alignment horizontal="center" vertical="top" wrapText="1"/>
    </xf>
    <xf numFmtId="3" fontId="26" fillId="0" borderId="10" xfId="0" applyNumberFormat="1" applyFont="1" applyFill="1" applyBorder="1" applyAlignment="1">
      <alignment horizontal="justify" vertical="top"/>
    </xf>
    <xf numFmtId="4" fontId="26" fillId="0" borderId="10" xfId="0" applyNumberFormat="1" applyFont="1" applyFill="1" applyBorder="1" applyAlignment="1">
      <alignment horizontal="right" vertical="top"/>
    </xf>
    <xf numFmtId="164" fontId="26" fillId="0" borderId="10" xfId="0" applyNumberFormat="1" applyFont="1" applyFill="1" applyBorder="1" applyAlignment="1">
      <alignment horizontal="right" vertical="top"/>
    </xf>
    <xf numFmtId="0" fontId="24" fillId="0" borderId="10" xfId="0" applyFont="1" applyFill="1" applyBorder="1" applyAlignment="1">
      <alignment horizontal="center" vertical="top" wrapText="1"/>
    </xf>
    <xf numFmtId="3" fontId="24" fillId="0" borderId="10" xfId="0" applyNumberFormat="1" applyFont="1" applyFill="1" applyBorder="1" applyAlignment="1">
      <alignment horizontal="justify" vertical="top"/>
    </xf>
    <xf numFmtId="4" fontId="24" fillId="0" borderId="10" xfId="0" applyNumberFormat="1" applyFont="1" applyFill="1" applyBorder="1" applyAlignment="1">
      <alignment horizontal="right" vertical="top"/>
    </xf>
    <xf numFmtId="164" fontId="24" fillId="0" borderId="10" xfId="0" applyNumberFormat="1" applyFont="1" applyFill="1" applyBorder="1" applyAlignment="1">
      <alignment horizontal="right" vertical="top"/>
    </xf>
    <xf numFmtId="4" fontId="26" fillId="9" borderId="10" xfId="0" applyNumberFormat="1" applyFont="1" applyFill="1" applyBorder="1" applyAlignment="1">
      <alignment horizontal="right" vertical="top"/>
    </xf>
    <xf numFmtId="164" fontId="26" fillId="9" borderId="10" xfId="0" applyNumberFormat="1" applyFont="1" applyFill="1" applyBorder="1" applyAlignment="1">
      <alignment horizontal="right" vertical="top"/>
    </xf>
    <xf numFmtId="0" fontId="26" fillId="0" borderId="0" xfId="0" applyFont="1" applyAlignment="1">
      <alignment horizontal="right" vertical="top"/>
    </xf>
    <xf numFmtId="3" fontId="24" fillId="0" borderId="0" xfId="0" applyNumberFormat="1" applyFont="1" applyAlignment="1">
      <alignment vertical="top"/>
    </xf>
    <xf numFmtId="0" fontId="35" fillId="18" borderId="12" xfId="0" applyFont="1" applyFill="1" applyBorder="1" applyAlignment="1">
      <alignment horizontal="center" vertical="center" wrapText="1"/>
    </xf>
    <xf numFmtId="0" fontId="76" fillId="18" borderId="10" xfId="44" applyFont="1" applyFill="1" applyBorder="1" applyAlignment="1">
      <alignment horizontal="center" vertical="center" wrapText="1"/>
      <protection/>
    </xf>
    <xf numFmtId="3" fontId="35" fillId="18" borderId="15" xfId="0" applyNumberFormat="1" applyFont="1" applyFill="1" applyBorder="1" applyAlignment="1">
      <alignment horizontal="center" vertical="center"/>
    </xf>
    <xf numFmtId="0" fontId="26" fillId="19" borderId="13" xfId="0" applyFont="1" applyFill="1" applyBorder="1" applyAlignment="1">
      <alignment horizontal="center" vertical="top" wrapText="1"/>
    </xf>
    <xf numFmtId="164" fontId="26" fillId="19" borderId="10" xfId="0" applyNumberFormat="1" applyFont="1" applyFill="1" applyBorder="1" applyAlignment="1">
      <alignment vertical="top"/>
    </xf>
    <xf numFmtId="2" fontId="40" fillId="0" borderId="0" xfId="0" applyNumberFormat="1" applyFont="1" applyAlignment="1">
      <alignment horizontal="center" vertical="center"/>
    </xf>
    <xf numFmtId="164" fontId="26" fillId="0" borderId="10" xfId="0" applyNumberFormat="1" applyFont="1" applyBorder="1" applyAlignment="1">
      <alignment vertical="top"/>
    </xf>
    <xf numFmtId="0" fontId="24" fillId="2" borderId="10" xfId="0" applyFont="1" applyFill="1" applyBorder="1" applyAlignment="1">
      <alignment horizontal="left" vertical="top" wrapText="1"/>
    </xf>
    <xf numFmtId="164" fontId="24" fillId="0" borderId="10" xfId="0" applyNumberFormat="1" applyFont="1" applyBorder="1" applyAlignment="1">
      <alignment vertical="top"/>
    </xf>
    <xf numFmtId="0" fontId="26" fillId="2" borderId="10" xfId="0" applyFont="1" applyFill="1" applyBorder="1" applyAlignment="1">
      <alignment horizontal="left" vertical="top" wrapText="1"/>
    </xf>
    <xf numFmtId="2" fontId="41" fillId="0" borderId="0" xfId="0" applyNumberFormat="1" applyFont="1" applyAlignment="1">
      <alignment vertical="top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6" fillId="2" borderId="10" xfId="0" applyFont="1" applyFill="1" applyBorder="1" applyAlignment="1">
      <alignment horizontal="justify" vertical="top" wrapText="1"/>
    </xf>
    <xf numFmtId="0" fontId="24" fillId="2" borderId="10" xfId="0" applyFont="1" applyFill="1" applyBorder="1" applyAlignment="1">
      <alignment horizontal="justify" vertical="top" wrapText="1"/>
    </xf>
    <xf numFmtId="3" fontId="26" fillId="0" borderId="10" xfId="0" applyNumberFormat="1" applyFont="1" applyBorder="1" applyAlignment="1">
      <alignment vertical="top" wrapText="1"/>
    </xf>
    <xf numFmtId="49" fontId="26" fillId="19" borderId="10" xfId="0" applyNumberFormat="1" applyFont="1" applyFill="1" applyBorder="1" applyAlignment="1">
      <alignment horizontal="center" vertical="top"/>
    </xf>
    <xf numFmtId="3" fontId="26" fillId="19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4" fontId="26" fillId="0" borderId="10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164" fontId="26" fillId="5" borderId="10" xfId="0" applyNumberFormat="1" applyFont="1" applyFill="1" applyBorder="1" applyAlignment="1">
      <alignment vertical="top"/>
    </xf>
    <xf numFmtId="2" fontId="23" fillId="0" borderId="0" xfId="0" applyNumberFormat="1" applyFont="1" applyAlignment="1">
      <alignment horizontal="right" vertical="top"/>
    </xf>
    <xf numFmtId="49" fontId="55" fillId="0" borderId="0" xfId="0" applyNumberFormat="1" applyFont="1" applyBorder="1" applyAlignment="1">
      <alignment horizontal="center" vertical="top"/>
    </xf>
    <xf numFmtId="49" fontId="35" fillId="18" borderId="1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24" fillId="0" borderId="10" xfId="0" applyNumberFormat="1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3" fontId="26" fillId="0" borderId="10" xfId="0" applyNumberFormat="1" applyFont="1" applyBorder="1" applyAlignment="1">
      <alignment vertical="top" wrapText="1"/>
    </xf>
    <xf numFmtId="0" fontId="24" fillId="0" borderId="0" xfId="0" applyFont="1" applyAlignment="1">
      <alignment horizontal="justify"/>
    </xf>
    <xf numFmtId="3" fontId="24" fillId="0" borderId="10" xfId="0" applyNumberFormat="1" applyFont="1" applyBorder="1" applyAlignment="1">
      <alignment horizontal="justify" vertical="top" wrapText="1"/>
    </xf>
    <xf numFmtId="3" fontId="26" fillId="0" borderId="10" xfId="0" applyNumberFormat="1" applyFont="1" applyBorder="1" applyAlignment="1">
      <alignment horizontal="justify" vertical="top" wrapText="1"/>
    </xf>
    <xf numFmtId="0" fontId="24" fillId="19" borderId="10" xfId="0" applyFont="1" applyFill="1" applyBorder="1" applyAlignment="1">
      <alignment horizontal="center" vertical="center" wrapText="1"/>
    </xf>
    <xf numFmtId="4" fontId="26" fillId="19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right" vertical="top"/>
    </xf>
    <xf numFmtId="3" fontId="24" fillId="0" borderId="10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/>
    </xf>
    <xf numFmtId="4" fontId="26" fillId="5" borderId="10" xfId="0" applyNumberFormat="1" applyFont="1" applyFill="1" applyBorder="1" applyAlignment="1">
      <alignment vertical="top"/>
    </xf>
    <xf numFmtId="4" fontId="24" fillId="0" borderId="0" xfId="0" applyNumberFormat="1" applyFont="1" applyAlignment="1">
      <alignment vertical="top"/>
    </xf>
    <xf numFmtId="0" fontId="24" fillId="0" borderId="0" xfId="44" applyFont="1" applyAlignment="1">
      <alignment vertical="center"/>
      <protection/>
    </xf>
    <xf numFmtId="0" fontId="24" fillId="0" borderId="0" xfId="44" applyFont="1" applyAlignment="1">
      <alignment vertical="top"/>
      <protection/>
    </xf>
    <xf numFmtId="0" fontId="36" fillId="0" borderId="0" xfId="44" applyFont="1" applyAlignment="1">
      <alignment horizontal="right"/>
      <protection/>
    </xf>
    <xf numFmtId="0" fontId="26" fillId="18" borderId="10" xfId="44" applyFont="1" applyFill="1" applyBorder="1" applyAlignment="1">
      <alignment horizontal="center" vertical="center"/>
      <protection/>
    </xf>
    <xf numFmtId="0" fontId="26" fillId="18" borderId="10" xfId="44" applyFont="1" applyFill="1" applyBorder="1" applyAlignment="1">
      <alignment horizontal="center" vertical="center" wrapText="1"/>
      <protection/>
    </xf>
    <xf numFmtId="0" fontId="24" fillId="0" borderId="10" xfId="44" applyFont="1" applyBorder="1" applyAlignment="1">
      <alignment horizontal="center" vertical="center"/>
      <protection/>
    </xf>
    <xf numFmtId="0" fontId="26" fillId="0" borderId="10" xfId="44" applyFont="1" applyBorder="1" applyAlignment="1">
      <alignment horizontal="center" vertical="center"/>
      <protection/>
    </xf>
    <xf numFmtId="4" fontId="26" fillId="0" borderId="10" xfId="44" applyNumberFormat="1" applyFont="1" applyBorder="1" applyAlignment="1">
      <alignment horizontal="right" vertical="center"/>
      <protection/>
    </xf>
    <xf numFmtId="164" fontId="26" fillId="0" borderId="10" xfId="44" applyNumberFormat="1" applyFont="1" applyBorder="1" applyAlignment="1">
      <alignment horizontal="center" vertical="center"/>
      <protection/>
    </xf>
    <xf numFmtId="0" fontId="24" fillId="0" borderId="10" xfId="44" applyFont="1" applyBorder="1" applyAlignment="1">
      <alignment vertical="center"/>
      <protection/>
    </xf>
    <xf numFmtId="4" fontId="24" fillId="0" borderId="10" xfId="44" applyNumberFormat="1" applyFont="1" applyBorder="1" applyAlignment="1">
      <alignment horizontal="right" vertical="center"/>
      <protection/>
    </xf>
    <xf numFmtId="164" fontId="24" fillId="0" borderId="10" xfId="44" applyNumberFormat="1" applyFont="1" applyBorder="1" applyAlignment="1">
      <alignment horizontal="center" vertical="center"/>
      <protection/>
    </xf>
    <xf numFmtId="0" fontId="24" fillId="0" borderId="10" xfId="44" applyFont="1" applyBorder="1" applyAlignment="1">
      <alignment vertical="center" wrapText="1"/>
      <protection/>
    </xf>
    <xf numFmtId="4" fontId="24" fillId="0" borderId="10" xfId="44" applyNumberFormat="1" applyFont="1" applyBorder="1" applyAlignment="1">
      <alignment horizontal="center" vertical="center"/>
      <protection/>
    </xf>
    <xf numFmtId="0" fontId="24" fillId="0" borderId="0" xfId="44" applyFont="1" applyBorder="1" applyAlignment="1">
      <alignment horizontal="center" vertical="center"/>
      <protection/>
    </xf>
    <xf numFmtId="0" fontId="24" fillId="0" borderId="0" xfId="44" applyFont="1" applyBorder="1" applyAlignment="1">
      <alignment vertical="center"/>
      <protection/>
    </xf>
    <xf numFmtId="0" fontId="78" fillId="0" borderId="0" xfId="44" applyFont="1">
      <alignment/>
      <protection/>
    </xf>
    <xf numFmtId="0" fontId="78" fillId="0" borderId="0" xfId="44" applyFont="1" applyAlignment="1">
      <alignment vertical="center"/>
      <protection/>
    </xf>
    <xf numFmtId="0" fontId="24" fillId="0" borderId="0" xfId="44" applyFont="1">
      <alignment/>
      <protection/>
    </xf>
    <xf numFmtId="0" fontId="26" fillId="0" borderId="0" xfId="44" applyFont="1" applyBorder="1" applyAlignment="1">
      <alignment horizontal="center" vertical="center" wrapText="1"/>
      <protection/>
    </xf>
    <xf numFmtId="0" fontId="34" fillId="0" borderId="0" xfId="44" applyFont="1" applyAlignment="1">
      <alignment horizontal="right"/>
      <protection/>
    </xf>
    <xf numFmtId="0" fontId="27" fillId="0" borderId="0" xfId="44" applyFont="1">
      <alignment/>
      <protection/>
    </xf>
    <xf numFmtId="0" fontId="27" fillId="0" borderId="0" xfId="44" applyFont="1">
      <alignment/>
      <protection/>
    </xf>
    <xf numFmtId="0" fontId="34" fillId="0" borderId="10" xfId="44" applyFont="1" applyBorder="1" applyAlignment="1">
      <alignment horizontal="center" vertical="center" wrapText="1"/>
      <protection/>
    </xf>
    <xf numFmtId="0" fontId="36" fillId="0" borderId="0" xfId="44" applyFont="1">
      <alignment/>
      <protection/>
    </xf>
    <xf numFmtId="4" fontId="26" fillId="19" borderId="10" xfId="44" applyNumberFormat="1" applyFont="1" applyFill="1" applyBorder="1" applyAlignment="1">
      <alignment horizontal="right" vertical="center" wrapText="1"/>
      <protection/>
    </xf>
    <xf numFmtId="164" fontId="26" fillId="19" borderId="10" xfId="0" applyNumberFormat="1" applyFont="1" applyFill="1" applyBorder="1" applyAlignment="1">
      <alignment horizontal="right" vertical="center" wrapText="1"/>
    </xf>
    <xf numFmtId="0" fontId="26" fillId="0" borderId="0" xfId="44" applyFont="1">
      <alignment/>
      <protection/>
    </xf>
    <xf numFmtId="0" fontId="55" fillId="0" borderId="0" xfId="44" applyFont="1">
      <alignment/>
      <protection/>
    </xf>
    <xf numFmtId="4" fontId="26" fillId="2" borderId="10" xfId="44" applyNumberFormat="1" applyFont="1" applyFill="1" applyBorder="1" applyAlignment="1">
      <alignment vertical="top" wrapText="1"/>
      <protection/>
    </xf>
    <xf numFmtId="164" fontId="26" fillId="0" borderId="10" xfId="0" applyNumberFormat="1" applyFont="1" applyFill="1" applyBorder="1" applyAlignment="1">
      <alignment horizontal="right" vertical="center" wrapText="1"/>
    </xf>
    <xf numFmtId="4" fontId="24" fillId="2" borderId="10" xfId="44" applyNumberFormat="1" applyFont="1" applyFill="1" applyBorder="1" applyAlignment="1">
      <alignment vertical="top" wrapText="1"/>
      <protection/>
    </xf>
    <xf numFmtId="4" fontId="26" fillId="2" borderId="10" xfId="44" applyNumberFormat="1" applyFont="1" applyFill="1" applyBorder="1" applyAlignment="1">
      <alignment vertical="top" wrapText="1"/>
      <protection/>
    </xf>
    <xf numFmtId="4" fontId="26" fillId="19" borderId="10" xfId="44" applyNumberFormat="1" applyFont="1" applyFill="1" applyBorder="1" applyAlignment="1">
      <alignment vertical="top" wrapText="1"/>
      <protection/>
    </xf>
    <xf numFmtId="4" fontId="24" fillId="2" borderId="10" xfId="44" applyNumberFormat="1" applyFont="1" applyFill="1" applyBorder="1" applyAlignment="1">
      <alignment vertical="top" wrapText="1"/>
      <protection/>
    </xf>
    <xf numFmtId="2" fontId="26" fillId="2" borderId="10" xfId="0" applyNumberFormat="1" applyFont="1" applyFill="1" applyBorder="1" applyAlignment="1">
      <alignment horizontal="center" vertical="top"/>
    </xf>
    <xf numFmtId="2" fontId="26" fillId="2" borderId="10" xfId="0" applyNumberFormat="1" applyFont="1" applyFill="1" applyBorder="1" applyAlignment="1">
      <alignment horizontal="center" vertical="top" wrapText="1"/>
    </xf>
    <xf numFmtId="0" fontId="24" fillId="2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left" vertical="top" wrapText="1"/>
    </xf>
    <xf numFmtId="4" fontId="24" fillId="0" borderId="10" xfId="44" applyNumberFormat="1" applyFont="1" applyFill="1" applyBorder="1" applyAlignment="1">
      <alignment vertical="top" wrapText="1"/>
      <protection/>
    </xf>
    <xf numFmtId="164" fontId="24" fillId="0" borderId="10" xfId="0" applyNumberFormat="1" applyFont="1" applyFill="1" applyBorder="1" applyAlignment="1">
      <alignment horizontal="right" vertical="center" wrapText="1"/>
    </xf>
    <xf numFmtId="2" fontId="24" fillId="0" borderId="10" xfId="0" applyNumberFormat="1" applyFont="1" applyBorder="1" applyAlignment="1">
      <alignment horizontal="center" vertical="top"/>
    </xf>
    <xf numFmtId="2" fontId="24" fillId="0" borderId="10" xfId="0" applyNumberFormat="1" applyFont="1" applyBorder="1" applyAlignment="1">
      <alignment vertical="top" wrapText="1"/>
    </xf>
    <xf numFmtId="4" fontId="26" fillId="0" borderId="10" xfId="44" applyNumberFormat="1" applyFont="1" applyBorder="1" applyAlignment="1">
      <alignment horizontal="right" vertical="center" wrapText="1"/>
      <protection/>
    </xf>
    <xf numFmtId="4" fontId="24" fillId="0" borderId="10" xfId="44" applyNumberFormat="1" applyFont="1" applyBorder="1" applyAlignment="1">
      <alignment horizontal="right" vertical="center" wrapText="1"/>
      <protection/>
    </xf>
    <xf numFmtId="4" fontId="26" fillId="9" borderId="10" xfId="44" applyNumberFormat="1" applyFont="1" applyFill="1" applyBorder="1" applyAlignment="1">
      <alignment horizontal="right" vertical="center" wrapText="1"/>
      <protection/>
    </xf>
    <xf numFmtId="164" fontId="26" fillId="9" borderId="10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/>
    </xf>
    <xf numFmtId="0" fontId="79" fillId="0" borderId="0" xfId="0" applyFont="1" applyAlignment="1">
      <alignment/>
    </xf>
    <xf numFmtId="0" fontId="26" fillId="21" borderId="12" xfId="0" applyFont="1" applyFill="1" applyBorder="1" applyAlignment="1">
      <alignment horizontal="center" vertical="center" wrapText="1"/>
    </xf>
    <xf numFmtId="0" fontId="26" fillId="21" borderId="10" xfId="0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4" fontId="26" fillId="21" borderId="13" xfId="0" applyNumberFormat="1" applyFont="1" applyFill="1" applyBorder="1" applyAlignment="1">
      <alignment horizontal="center" vertical="center" wrapText="1"/>
    </xf>
    <xf numFmtId="164" fontId="26" fillId="21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4" fontId="36" fillId="0" borderId="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3" fontId="36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0" fontId="80" fillId="0" borderId="0" xfId="0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righ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1" fontId="57" fillId="0" borderId="0" xfId="0" applyNumberFormat="1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Border="1" applyAlignment="1">
      <alignment horizontal="center" vertical="center" wrapText="1"/>
    </xf>
    <xf numFmtId="3" fontId="36" fillId="0" borderId="0" xfId="0" applyNumberFormat="1" applyFont="1" applyBorder="1" applyAlignment="1">
      <alignment horizontal="right" vertical="center" wrapText="1"/>
    </xf>
    <xf numFmtId="3" fontId="36" fillId="0" borderId="0" xfId="0" applyNumberFormat="1" applyFont="1" applyFill="1" applyBorder="1" applyAlignment="1">
      <alignment horizontal="righ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4" fontId="57" fillId="0" borderId="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4" fontId="36" fillId="0" borderId="0" xfId="0" applyNumberFormat="1" applyFont="1" applyBorder="1" applyAlignment="1">
      <alignment horizontal="left" vertical="center" wrapText="1"/>
    </xf>
    <xf numFmtId="4" fontId="81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lef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3" fillId="11" borderId="10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6" fillId="18" borderId="10" xfId="0" applyNumberFormat="1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49" fontId="20" fillId="18" borderId="12" xfId="0" applyNumberFormat="1" applyFont="1" applyFill="1" applyBorder="1" applyAlignment="1">
      <alignment horizontal="right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35" fillId="11" borderId="10" xfId="0" applyFont="1" applyFill="1" applyBorder="1" applyAlignment="1">
      <alignment horizontal="center" vertical="center" wrapText="1"/>
    </xf>
    <xf numFmtId="0" fontId="35" fillId="11" borderId="10" xfId="0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6" fillId="18" borderId="14" xfId="0" applyFont="1" applyFill="1" applyBorder="1" applyAlignment="1">
      <alignment horizontal="right" vertical="center"/>
    </xf>
    <xf numFmtId="49" fontId="26" fillId="0" borderId="0" xfId="0" applyNumberFormat="1" applyFont="1" applyBorder="1" applyAlignment="1">
      <alignment horizontal="left" vertical="center" wrapText="1"/>
    </xf>
    <xf numFmtId="49" fontId="40" fillId="18" borderId="10" xfId="0" applyNumberFormat="1" applyFont="1" applyFill="1" applyBorder="1" applyAlignment="1">
      <alignment horizontal="center" vertical="center" wrapText="1"/>
    </xf>
    <xf numFmtId="0" fontId="40" fillId="18" borderId="10" xfId="0" applyFont="1" applyFill="1" applyBorder="1" applyAlignment="1">
      <alignment horizontal="center" vertical="center" wrapText="1"/>
    </xf>
    <xf numFmtId="49" fontId="26" fillId="18" borderId="10" xfId="0" applyNumberFormat="1" applyFont="1" applyFill="1" applyBorder="1" applyAlignment="1">
      <alignment horizontal="right" vertical="center"/>
    </xf>
    <xf numFmtId="49" fontId="41" fillId="0" borderId="0" xfId="0" applyNumberFormat="1" applyFont="1" applyBorder="1" applyAlignment="1">
      <alignment horizontal="right" vertical="center"/>
    </xf>
    <xf numFmtId="49" fontId="20" fillId="2" borderId="0" xfId="0" applyNumberFormat="1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left" vertical="center" wrapText="1"/>
    </xf>
    <xf numFmtId="49" fontId="40" fillId="6" borderId="10" xfId="0" applyNumberFormat="1" applyFont="1" applyFill="1" applyBorder="1" applyAlignment="1">
      <alignment horizontal="center" vertical="center" wrapText="1"/>
    </xf>
    <xf numFmtId="165" fontId="40" fillId="6" borderId="10" xfId="0" applyNumberFormat="1" applyFont="1" applyFill="1" applyBorder="1" applyAlignment="1">
      <alignment horizontal="center" vertical="center" wrapText="1"/>
    </xf>
    <xf numFmtId="3" fontId="40" fillId="6" borderId="10" xfId="0" applyNumberFormat="1" applyFont="1" applyFill="1" applyBorder="1" applyAlignment="1">
      <alignment horizontal="center" vertical="center" wrapText="1"/>
    </xf>
    <xf numFmtId="3" fontId="40" fillId="6" borderId="10" xfId="0" applyNumberFormat="1" applyFont="1" applyFill="1" applyBorder="1" applyAlignment="1">
      <alignment horizontal="justify" vertical="center" wrapText="1"/>
    </xf>
    <xf numFmtId="3" fontId="40" fillId="6" borderId="10" xfId="0" applyNumberFormat="1" applyFont="1" applyFill="1" applyBorder="1" applyAlignment="1">
      <alignment horizontal="center" vertical="top" wrapText="1"/>
    </xf>
    <xf numFmtId="3" fontId="46" fillId="6" borderId="10" xfId="0" applyNumberFormat="1" applyFont="1" applyFill="1" applyBorder="1" applyAlignment="1">
      <alignment horizontal="center" vertical="top" wrapText="1"/>
    </xf>
    <xf numFmtId="0" fontId="26" fillId="18" borderId="14" xfId="0" applyFont="1" applyFill="1" applyBorder="1" applyAlignment="1">
      <alignment horizontal="right" vertical="top"/>
    </xf>
    <xf numFmtId="0" fontId="35" fillId="6" borderId="10" xfId="0" applyFont="1" applyFill="1" applyBorder="1" applyAlignment="1">
      <alignment horizontal="center" vertical="center"/>
    </xf>
    <xf numFmtId="3" fontId="35" fillId="6" borderId="10" xfId="0" applyNumberFormat="1" applyFont="1" applyFill="1" applyBorder="1" applyAlignment="1">
      <alignment horizontal="center" vertical="center"/>
    </xf>
    <xf numFmtId="165" fontId="35" fillId="6" borderId="10" xfId="0" applyNumberFormat="1" applyFont="1" applyFill="1" applyBorder="1" applyAlignment="1">
      <alignment horizontal="center" vertical="center"/>
    </xf>
    <xf numFmtId="3" fontId="35" fillId="6" borderId="10" xfId="0" applyNumberFormat="1" applyFont="1" applyFill="1" applyBorder="1" applyAlignment="1">
      <alignment horizontal="center" vertical="center" wrapText="1"/>
    </xf>
    <xf numFmtId="0" fontId="50" fillId="18" borderId="1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35" fillId="11" borderId="10" xfId="0" applyFont="1" applyFill="1" applyBorder="1" applyAlignment="1">
      <alignment horizontal="center" vertical="center"/>
    </xf>
    <xf numFmtId="0" fontId="35" fillId="11" borderId="10" xfId="0" applyFont="1" applyFill="1" applyBorder="1" applyAlignment="1">
      <alignment horizontal="center" vertical="center" wrapText="1"/>
    </xf>
    <xf numFmtId="0" fontId="35" fillId="11" borderId="10" xfId="0" applyFont="1" applyFill="1" applyBorder="1" applyAlignment="1">
      <alignment horizontal="left" vertical="center" wrapText="1"/>
    </xf>
    <xf numFmtId="0" fontId="26" fillId="18" borderId="10" xfId="0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165" fontId="35" fillId="11" borderId="10" xfId="0" applyNumberFormat="1" applyFont="1" applyFill="1" applyBorder="1" applyAlignment="1">
      <alignment horizontal="center" vertical="center" wrapText="1"/>
    </xf>
    <xf numFmtId="3" fontId="35" fillId="11" borderId="10" xfId="0" applyNumberFormat="1" applyFont="1" applyFill="1" applyBorder="1" applyAlignment="1">
      <alignment horizontal="center" vertical="center" wrapText="1"/>
    </xf>
    <xf numFmtId="49" fontId="53" fillId="2" borderId="0" xfId="0" applyNumberFormat="1" applyFont="1" applyFill="1" applyBorder="1" applyAlignment="1">
      <alignment horizontal="center" vertical="center" wrapText="1"/>
    </xf>
    <xf numFmtId="49" fontId="35" fillId="11" borderId="10" xfId="0" applyNumberFormat="1" applyFont="1" applyFill="1" applyBorder="1" applyAlignment="1">
      <alignment horizontal="center" vertical="center" wrapText="1"/>
    </xf>
    <xf numFmtId="164" fontId="35" fillId="11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top" wrapText="1"/>
    </xf>
    <xf numFmtId="49" fontId="26" fillId="0" borderId="18" xfId="0" applyNumberFormat="1" applyFont="1" applyBorder="1" applyAlignment="1">
      <alignment horizontal="left" vertical="top" wrapText="1"/>
    </xf>
    <xf numFmtId="49" fontId="40" fillId="18" borderId="10" xfId="0" applyNumberFormat="1" applyFont="1" applyFill="1" applyBorder="1" applyAlignment="1">
      <alignment horizontal="center" vertical="center" wrapText="1"/>
    </xf>
    <xf numFmtId="0" fontId="40" fillId="18" borderId="10" xfId="0" applyFont="1" applyFill="1" applyBorder="1" applyAlignment="1">
      <alignment horizontal="center" vertical="center" wrapText="1"/>
    </xf>
    <xf numFmtId="49" fontId="26" fillId="18" borderId="10" xfId="0" applyNumberFormat="1" applyFont="1" applyFill="1" applyBorder="1" applyAlignment="1">
      <alignment horizontal="right" vertical="top"/>
    </xf>
    <xf numFmtId="49" fontId="26" fillId="0" borderId="0" xfId="0" applyNumberFormat="1" applyFont="1" applyBorder="1" applyAlignment="1">
      <alignment vertical="top"/>
    </xf>
    <xf numFmtId="49" fontId="26" fillId="2" borderId="0" xfId="0" applyNumberFormat="1" applyFont="1" applyFill="1" applyBorder="1" applyAlignment="1">
      <alignment vertical="top"/>
    </xf>
    <xf numFmtId="49" fontId="26" fillId="2" borderId="0" xfId="0" applyNumberFormat="1" applyFont="1" applyFill="1" applyBorder="1" applyAlignment="1">
      <alignment vertical="top"/>
    </xf>
    <xf numFmtId="49" fontId="26" fillId="0" borderId="0" xfId="0" applyNumberFormat="1" applyFont="1" applyBorder="1" applyAlignment="1">
      <alignment vertical="top"/>
    </xf>
    <xf numFmtId="49" fontId="56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49" fontId="59" fillId="11" borderId="10" xfId="0" applyNumberFormat="1" applyFont="1" applyFill="1" applyBorder="1" applyAlignment="1">
      <alignment horizontal="center" vertical="center" wrapText="1"/>
    </xf>
    <xf numFmtId="0" fontId="59" fillId="11" borderId="10" xfId="0" applyNumberFormat="1" applyFont="1" applyFill="1" applyBorder="1" applyAlignment="1">
      <alignment horizontal="center" vertical="center" wrapText="1"/>
    </xf>
    <xf numFmtId="3" fontId="59" fillId="11" borderId="10" xfId="0" applyNumberFormat="1" applyFont="1" applyFill="1" applyBorder="1" applyAlignment="1">
      <alignment horizontal="left" vertical="center" wrapText="1"/>
    </xf>
    <xf numFmtId="3" fontId="59" fillId="11" borderId="10" xfId="0" applyNumberFormat="1" applyFont="1" applyFill="1" applyBorder="1" applyAlignment="1">
      <alignment horizontal="center" vertical="center" wrapText="1"/>
    </xf>
    <xf numFmtId="49" fontId="20" fillId="2" borderId="0" xfId="0" applyNumberFormat="1" applyFont="1" applyFill="1" applyBorder="1" applyAlignment="1">
      <alignment horizontal="center" vertical="center" wrapText="1"/>
    </xf>
    <xf numFmtId="49" fontId="24" fillId="2" borderId="0" xfId="0" applyNumberFormat="1" applyFont="1" applyFill="1" applyBorder="1" applyAlignment="1">
      <alignment horizontal="left" vertical="center" wrapText="1"/>
    </xf>
    <xf numFmtId="0" fontId="45" fillId="6" borderId="10" xfId="0" applyFont="1" applyFill="1" applyBorder="1" applyAlignment="1">
      <alignment horizontal="center" vertical="center" wrapText="1"/>
    </xf>
    <xf numFmtId="0" fontId="66" fillId="6" borderId="10" xfId="0" applyFont="1" applyFill="1" applyBorder="1" applyAlignment="1">
      <alignment horizontal="center" vertical="center" wrapText="1"/>
    </xf>
    <xf numFmtId="0" fontId="66" fillId="6" borderId="10" xfId="0" applyFont="1" applyFill="1" applyBorder="1" applyAlignment="1">
      <alignment horizontal="left" vertical="center" wrapText="1"/>
    </xf>
    <xf numFmtId="0" fontId="45" fillId="6" borderId="10" xfId="0" applyFont="1" applyFill="1" applyBorder="1" applyAlignment="1">
      <alignment horizontal="center" vertical="center"/>
    </xf>
    <xf numFmtId="49" fontId="56" fillId="2" borderId="0" xfId="0" applyNumberFormat="1" applyFont="1" applyFill="1" applyBorder="1" applyAlignment="1" applyProtection="1">
      <alignment horizontal="center" vertical="top" wrapText="1"/>
      <protection/>
    </xf>
    <xf numFmtId="49" fontId="54" fillId="2" borderId="0" xfId="0" applyNumberFormat="1" applyFont="1" applyFill="1" applyBorder="1" applyAlignment="1" applyProtection="1">
      <alignment horizontal="left" vertical="top" wrapText="1"/>
      <protection/>
    </xf>
    <xf numFmtId="49" fontId="59" fillId="11" borderId="10" xfId="0" applyNumberFormat="1" applyFont="1" applyFill="1" applyBorder="1" applyAlignment="1" applyProtection="1">
      <alignment horizontal="center" vertical="center" wrapText="1"/>
      <protection/>
    </xf>
    <xf numFmtId="0" fontId="59" fillId="11" borderId="10" xfId="0" applyNumberFormat="1" applyFont="1" applyFill="1" applyBorder="1" applyAlignment="1" applyProtection="1">
      <alignment horizontal="center" vertical="center" wrapText="1"/>
      <protection/>
    </xf>
    <xf numFmtId="164" fontId="59" fillId="11" borderId="10" xfId="0" applyNumberFormat="1" applyFont="1" applyFill="1" applyBorder="1" applyAlignment="1" applyProtection="1">
      <alignment horizontal="center" vertical="center" wrapText="1"/>
      <protection/>
    </xf>
    <xf numFmtId="3" fontId="59" fillId="11" borderId="10" xfId="0" applyNumberFormat="1" applyFont="1" applyFill="1" applyBorder="1" applyAlignment="1" applyProtection="1">
      <alignment horizontal="center" vertical="center" wrapText="1"/>
      <protection/>
    </xf>
    <xf numFmtId="3" fontId="59" fillId="11" borderId="1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42" fillId="0" borderId="0" xfId="0" applyFont="1" applyBorder="1" applyAlignment="1">
      <alignment horizontal="right"/>
    </xf>
    <xf numFmtId="165" fontId="45" fillId="6" borderId="10" xfId="0" applyNumberFormat="1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top" wrapText="1"/>
    </xf>
    <xf numFmtId="49" fontId="54" fillId="2" borderId="0" xfId="0" applyNumberFormat="1" applyFont="1" applyFill="1" applyBorder="1" applyAlignment="1">
      <alignment horizontal="left" vertical="top" wrapText="1"/>
    </xf>
    <xf numFmtId="49" fontId="59" fillId="6" borderId="10" xfId="0" applyNumberFormat="1" applyFont="1" applyFill="1" applyBorder="1" applyAlignment="1">
      <alignment horizontal="center" vertical="center" wrapText="1"/>
    </xf>
    <xf numFmtId="0" fontId="59" fillId="6" borderId="10" xfId="0" applyNumberFormat="1" applyFont="1" applyFill="1" applyBorder="1" applyAlignment="1">
      <alignment horizontal="center" vertical="center" wrapText="1"/>
    </xf>
    <xf numFmtId="165" fontId="59" fillId="6" borderId="10" xfId="0" applyNumberFormat="1" applyFont="1" applyFill="1" applyBorder="1" applyAlignment="1">
      <alignment horizontal="center" vertical="center" wrapText="1"/>
    </xf>
    <xf numFmtId="3" fontId="59" fillId="6" borderId="10" xfId="0" applyNumberFormat="1" applyFont="1" applyFill="1" applyBorder="1" applyAlignment="1">
      <alignment horizontal="center" vertical="center" wrapText="1"/>
    </xf>
    <xf numFmtId="49" fontId="59" fillId="6" borderId="10" xfId="0" applyNumberFormat="1" applyFont="1" applyFill="1" applyBorder="1" applyAlignment="1" applyProtection="1">
      <alignment horizontal="center" vertical="center" wrapText="1"/>
      <protection/>
    </xf>
    <xf numFmtId="0" fontId="59" fillId="6" borderId="10" xfId="0" applyNumberFormat="1" applyFont="1" applyFill="1" applyBorder="1" applyAlignment="1" applyProtection="1">
      <alignment horizontal="center" vertical="center" wrapText="1"/>
      <protection/>
    </xf>
    <xf numFmtId="3" fontId="59" fillId="6" borderId="10" xfId="0" applyNumberFormat="1" applyFont="1" applyFill="1" applyBorder="1" applyAlignment="1" applyProtection="1">
      <alignment horizontal="center" vertical="center" wrapText="1"/>
      <protection/>
    </xf>
    <xf numFmtId="3" fontId="59" fillId="6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49" fontId="56" fillId="2" borderId="0" xfId="0" applyNumberFormat="1" applyFont="1" applyFill="1" applyBorder="1" applyAlignment="1" applyProtection="1">
      <alignment horizontal="center" vertical="center" wrapText="1"/>
      <protection/>
    </xf>
    <xf numFmtId="49" fontId="54" fillId="2" borderId="0" xfId="0" applyNumberFormat="1" applyFont="1" applyFill="1" applyBorder="1" applyAlignment="1" applyProtection="1">
      <alignment horizontal="left" vertical="center" wrapText="1"/>
      <protection/>
    </xf>
    <xf numFmtId="165" fontId="59" fillId="6" borderId="10" xfId="0" applyNumberFormat="1" applyFont="1" applyFill="1" applyBorder="1" applyAlignment="1" applyProtection="1">
      <alignment horizontal="center" vertical="center" wrapText="1"/>
      <protection/>
    </xf>
    <xf numFmtId="0" fontId="35" fillId="18" borderId="10" xfId="0" applyFont="1" applyFill="1" applyBorder="1" applyAlignment="1">
      <alignment horizontal="center" vertical="center"/>
    </xf>
    <xf numFmtId="3" fontId="35" fillId="18" borderId="10" xfId="0" applyNumberFormat="1" applyFont="1" applyFill="1" applyBorder="1" applyAlignment="1">
      <alignment horizontal="center" vertical="center" wrapText="1"/>
    </xf>
    <xf numFmtId="0" fontId="35" fillId="18" borderId="10" xfId="0" applyFont="1" applyFill="1" applyBorder="1" applyAlignment="1">
      <alignment horizontal="center" vertical="center" wrapText="1"/>
    </xf>
    <xf numFmtId="3" fontId="35" fillId="18" borderId="10" xfId="0" applyNumberFormat="1" applyFont="1" applyFill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top" wrapText="1"/>
    </xf>
    <xf numFmtId="49" fontId="26" fillId="0" borderId="0" xfId="0" applyNumberFormat="1" applyFont="1" applyBorder="1" applyAlignment="1">
      <alignment horizontal="center" vertical="top"/>
    </xf>
    <xf numFmtId="49" fontId="53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49" fontId="26" fillId="18" borderId="10" xfId="0" applyNumberFormat="1" applyFont="1" applyFill="1" applyBorder="1" applyAlignment="1">
      <alignment horizontal="right" vertical="top"/>
    </xf>
    <xf numFmtId="0" fontId="20" fillId="0" borderId="0" xfId="44" applyFont="1" applyBorder="1" applyAlignment="1">
      <alignment horizontal="center" vertical="center" wrapText="1"/>
      <protection/>
    </xf>
    <xf numFmtId="0" fontId="26" fillId="0" borderId="10" xfId="44" applyFont="1" applyBorder="1" applyAlignment="1">
      <alignment horizontal="center" vertical="center"/>
      <protection/>
    </xf>
    <xf numFmtId="0" fontId="35" fillId="18" borderId="10" xfId="44" applyFont="1" applyFill="1" applyBorder="1" applyAlignment="1">
      <alignment horizontal="center" vertical="center" wrapText="1"/>
      <protection/>
    </xf>
    <xf numFmtId="0" fontId="26" fillId="19" borderId="10" xfId="44" applyFont="1" applyFill="1" applyBorder="1" applyAlignment="1">
      <alignment horizontal="left" vertical="center" wrapText="1"/>
      <protection/>
    </xf>
    <xf numFmtId="3" fontId="26" fillId="18" borderId="10" xfId="44" applyNumberFormat="1" applyFont="1" applyFill="1" applyBorder="1" applyAlignment="1">
      <alignment horizontal="right" vertical="center"/>
      <protection/>
    </xf>
    <xf numFmtId="0" fontId="50" fillId="0" borderId="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166" fontId="26" fillId="21" borderId="19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3" fontId="36" fillId="0" borderId="10" xfId="0" applyNumberFormat="1" applyFont="1" applyBorder="1" applyAlignment="1">
      <alignment horizontal="righ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defaultGridColor="0" view="pageBreakPreview" zoomScale="70" zoomScaleSheetLayoutView="70" colorId="15" workbookViewId="0" topLeftCell="A1">
      <selection activeCell="E3" sqref="E3"/>
    </sheetView>
  </sheetViews>
  <sheetFormatPr defaultColWidth="9.00390625" defaultRowHeight="12.75"/>
  <cols>
    <col min="1" max="1" width="7.375" style="1" customWidth="1"/>
    <col min="2" max="2" width="57.875" style="2" customWidth="1"/>
    <col min="3" max="3" width="15.625" style="3" customWidth="1"/>
    <col min="4" max="4" width="16.125" style="4" customWidth="1"/>
    <col min="5" max="16384" width="11.625" style="4" customWidth="1"/>
  </cols>
  <sheetData>
    <row r="1" spans="1:5" ht="16.5" customHeight="1">
      <c r="A1" s="931" t="s">
        <v>0</v>
      </c>
      <c r="B1" s="931"/>
      <c r="C1" s="931"/>
      <c r="D1" s="931"/>
      <c r="E1" s="931"/>
    </row>
    <row r="2" spans="1:5" ht="16.5">
      <c r="A2" s="931"/>
      <c r="B2" s="931"/>
      <c r="C2" s="931"/>
      <c r="D2" s="931"/>
      <c r="E2" s="931"/>
    </row>
    <row r="3" spans="3:5" ht="16.5">
      <c r="C3" s="5"/>
      <c r="D3" s="6"/>
      <c r="E3" s="7"/>
    </row>
    <row r="4" spans="1:5" s="12" customFormat="1" ht="44.25" customHeight="1">
      <c r="A4" s="8" t="s">
        <v>1</v>
      </c>
      <c r="B4" s="9" t="s">
        <v>2</v>
      </c>
      <c r="C4" s="10" t="s">
        <v>3</v>
      </c>
      <c r="D4" s="11" t="s">
        <v>4</v>
      </c>
      <c r="E4" s="11" t="s">
        <v>5</v>
      </c>
    </row>
    <row r="5" spans="1:5" s="12" customFormat="1" ht="16.5">
      <c r="A5" s="13" t="s">
        <v>6</v>
      </c>
      <c r="B5" s="14" t="str">
        <f>'zał 3'!D6</f>
        <v>Rolnictwo i łowiectwo</v>
      </c>
      <c r="C5" s="15">
        <f>'zał 3'!F6</f>
        <v>163869.19</v>
      </c>
      <c r="D5" s="15">
        <f>'zał 3'!G6</f>
        <v>163869.19</v>
      </c>
      <c r="E5" s="16">
        <f aca="true" t="shared" si="0" ref="E5:E14">D5/C5*100</f>
        <v>100</v>
      </c>
    </row>
    <row r="6" spans="1:5" ht="16.5">
      <c r="A6" s="13" t="str">
        <f>'zał 2'!A6</f>
        <v>020</v>
      </c>
      <c r="B6" s="14" t="str">
        <f>'zał 2'!D6</f>
        <v>Leśnictwo</v>
      </c>
      <c r="C6" s="15">
        <f>'zał 2'!F6</f>
        <v>7300</v>
      </c>
      <c r="D6" s="15">
        <f>'zał 2'!G6</f>
        <v>2061.69</v>
      </c>
      <c r="E6" s="16">
        <f t="shared" si="0"/>
        <v>28.242328767123286</v>
      </c>
    </row>
    <row r="7" spans="1:5" ht="16.5">
      <c r="A7" s="13" t="s">
        <v>7</v>
      </c>
      <c r="B7" s="14" t="str">
        <f>'zał 2'!D9</f>
        <v>Transport  i  łączność</v>
      </c>
      <c r="C7" s="15">
        <f>'zał 2'!F9</f>
        <v>1274597</v>
      </c>
      <c r="D7" s="15">
        <f>'zał 2'!G9</f>
        <v>80590.98</v>
      </c>
      <c r="E7" s="16">
        <f t="shared" si="0"/>
        <v>6.322859696045102</v>
      </c>
    </row>
    <row r="8" spans="1:5" ht="16.5">
      <c r="A8" s="13" t="s">
        <v>8</v>
      </c>
      <c r="B8" s="14" t="str">
        <f>'zał 2'!D13</f>
        <v>Gospodarka  mieszkaniowa</v>
      </c>
      <c r="C8" s="15">
        <f>'zał 2'!F13</f>
        <v>2354030</v>
      </c>
      <c r="D8" s="15">
        <f>'zał 2'!G13</f>
        <v>1727404.57</v>
      </c>
      <c r="E8" s="16">
        <f t="shared" si="0"/>
        <v>73.3807372888196</v>
      </c>
    </row>
    <row r="9" spans="1:5" ht="16.5">
      <c r="A9" s="13" t="s">
        <v>9</v>
      </c>
      <c r="B9" s="14" t="str">
        <f>'zał 2'!D23</f>
        <v>Działalność usługowa </v>
      </c>
      <c r="C9" s="15">
        <f>'zał 2'!F23+'zał 4'!F6</f>
        <v>87500</v>
      </c>
      <c r="D9" s="15">
        <f>'zał 2'!G23+'zał 4'!G6</f>
        <v>27719.75</v>
      </c>
      <c r="E9" s="16">
        <f t="shared" si="0"/>
        <v>31.679714285714283</v>
      </c>
    </row>
    <row r="10" spans="1:5" ht="16.5">
      <c r="A10" s="13" t="s">
        <v>10</v>
      </c>
      <c r="B10" s="14" t="str">
        <f>'zał 2'!D27</f>
        <v>Administracja  publiczna</v>
      </c>
      <c r="C10" s="15">
        <f>'zał 2'!F27+'zał 3'!F9</f>
        <v>243152</v>
      </c>
      <c r="D10" s="15">
        <f>'zał 2'!G27+'zał 3'!G9</f>
        <v>126420.89000000001</v>
      </c>
      <c r="E10" s="16">
        <f t="shared" si="0"/>
        <v>51.992535533328955</v>
      </c>
    </row>
    <row r="11" spans="1:5" ht="33">
      <c r="A11" s="13" t="s">
        <v>11</v>
      </c>
      <c r="B11" s="14" t="str">
        <f>'zał 3'!D12</f>
        <v>Urzędy naczelnych organów władzy 
państwowej, kontroli i ochrony prawa oraz sądownictwa  </v>
      </c>
      <c r="C11" s="15">
        <f>'zał 3'!F12</f>
        <v>51275</v>
      </c>
      <c r="D11" s="15">
        <f>'zał 3'!G12</f>
        <v>49655</v>
      </c>
      <c r="E11" s="16">
        <f t="shared" si="0"/>
        <v>96.84056557776695</v>
      </c>
    </row>
    <row r="12" spans="1:5" ht="49.5">
      <c r="A12" s="13" t="s">
        <v>12</v>
      </c>
      <c r="B12" s="17" t="str">
        <f>'zał 2'!D37</f>
        <v>Dochody  od  osób  prawnych, od osób  fizycznych i  od  innych  jednostek  nieposiadających  osobowości  prawnej  oraz  wydatki  związane  z  ich  poborem   </v>
      </c>
      <c r="C12" s="18">
        <f>'zał 2'!F37</f>
        <v>18238279</v>
      </c>
      <c r="D12" s="18">
        <f>'zał 2'!G37</f>
        <v>8560746.059999999</v>
      </c>
      <c r="E12" s="16">
        <f t="shared" si="0"/>
        <v>46.93834357945724</v>
      </c>
    </row>
    <row r="13" spans="1:5" ht="16.5">
      <c r="A13" s="13" t="s">
        <v>13</v>
      </c>
      <c r="B13" s="14" t="str">
        <f>'zał 2'!D74</f>
        <v>Różne  rozliczenia</v>
      </c>
      <c r="C13" s="18">
        <f>'zał 2'!F74</f>
        <v>13175068</v>
      </c>
      <c r="D13" s="18">
        <f>'zał 2'!G74</f>
        <v>7748520</v>
      </c>
      <c r="E13" s="16">
        <f t="shared" si="0"/>
        <v>58.81199246941268</v>
      </c>
    </row>
    <row r="14" spans="1:5" ht="16.5">
      <c r="A14" s="13" t="s">
        <v>14</v>
      </c>
      <c r="B14" s="14" t="str">
        <f>'zał 2'!D81</f>
        <v>Oświata  i  wychowanie</v>
      </c>
      <c r="C14" s="18">
        <f>'zał 2'!F81</f>
        <v>1962377</v>
      </c>
      <c r="D14" s="18">
        <f>'zał 2'!G81</f>
        <v>1054609.33</v>
      </c>
      <c r="E14" s="16">
        <f t="shared" si="0"/>
        <v>53.741423284109025</v>
      </c>
    </row>
    <row r="15" spans="1:5" ht="16.5">
      <c r="A15" s="13" t="s">
        <v>15</v>
      </c>
      <c r="B15" s="14" t="s">
        <v>16</v>
      </c>
      <c r="C15" s="18">
        <v>0</v>
      </c>
      <c r="D15" s="18">
        <v>4.76</v>
      </c>
      <c r="E15" s="16">
        <v>0</v>
      </c>
    </row>
    <row r="16" spans="1:5" ht="16.5">
      <c r="A16" s="13" t="s">
        <v>17</v>
      </c>
      <c r="B16" s="14" t="str">
        <f>'zał 2'!D106</f>
        <v>Pomoc  społeczna</v>
      </c>
      <c r="C16" s="18">
        <f>'zał 2'!F106+'zał 3'!F17</f>
        <v>7133650</v>
      </c>
      <c r="D16" s="18">
        <f>'zał 2'!G106+'zał 3'!G17</f>
        <v>3671330.25</v>
      </c>
      <c r="E16" s="16">
        <f>D16/C16*100</f>
        <v>51.464961835806356</v>
      </c>
    </row>
    <row r="17" spans="1:5" ht="16.5">
      <c r="A17" s="13" t="s">
        <v>18</v>
      </c>
      <c r="B17" s="14" t="s">
        <v>19</v>
      </c>
      <c r="C17" s="18">
        <f>'zał 2'!F126</f>
        <v>185083</v>
      </c>
      <c r="D17" s="18">
        <f>'zał 2'!G126</f>
        <v>185083.05</v>
      </c>
      <c r="E17" s="16">
        <v>100</v>
      </c>
    </row>
    <row r="18" spans="1:5" ht="16.5">
      <c r="A18" s="13" t="s">
        <v>20</v>
      </c>
      <c r="B18" s="14" t="s">
        <v>21</v>
      </c>
      <c r="C18" s="18">
        <f>'zał 2'!F131</f>
        <v>115480</v>
      </c>
      <c r="D18" s="18">
        <f>'zał 2'!G131</f>
        <v>115480</v>
      </c>
      <c r="E18" s="16"/>
    </row>
    <row r="19" spans="1:5" ht="16.5">
      <c r="A19" s="13" t="s">
        <v>22</v>
      </c>
      <c r="B19" s="14" t="str">
        <f>'zał 2'!D134</f>
        <v>Gospodarka komunalna i ochrona  środowiska</v>
      </c>
      <c r="C19" s="18">
        <f>'zał 2'!F134</f>
        <v>140941</v>
      </c>
      <c r="D19" s="18">
        <f>'zał 2'!G134</f>
        <v>102551.88999999998</v>
      </c>
      <c r="E19" s="16">
        <f>D19/C19*100</f>
        <v>72.76228350870221</v>
      </c>
    </row>
    <row r="20" spans="1:5" ht="16.5">
      <c r="A20" s="13" t="s">
        <v>23</v>
      </c>
      <c r="B20" s="14" t="str">
        <f>'zał 2'!D145</f>
        <v>Kultura  i  ochrona  dziedzictwa  narodowego </v>
      </c>
      <c r="C20" s="18">
        <f>'zał 2'!F145</f>
        <v>13500</v>
      </c>
      <c r="D20" s="18">
        <f>'zał 2'!G145</f>
        <v>9650</v>
      </c>
      <c r="E20" s="16">
        <f>D20/C20*100</f>
        <v>71.48148148148148</v>
      </c>
    </row>
    <row r="21" spans="1:5" ht="16.5">
      <c r="A21" s="13" t="s">
        <v>24</v>
      </c>
      <c r="B21" s="14" t="str">
        <f>'zał 2'!D150</f>
        <v>Kultura  fizyczna  i  sport</v>
      </c>
      <c r="C21" s="18">
        <f>'zał 2'!F150</f>
        <v>2136900</v>
      </c>
      <c r="D21" s="18">
        <f>'zał 2'!G150</f>
        <v>3668.44</v>
      </c>
      <c r="E21" s="16">
        <f>D21/C21*100</f>
        <v>0.17167111235902474</v>
      </c>
    </row>
    <row r="22" spans="1:5" s="21" customFormat="1" ht="16.5" customHeight="1">
      <c r="A22" s="932" t="s">
        <v>25</v>
      </c>
      <c r="B22" s="932"/>
      <c r="C22" s="19">
        <f>SUM(C5:C21)</f>
        <v>47283001.19</v>
      </c>
      <c r="D22" s="19">
        <f>SUM(D5:D21)</f>
        <v>23629365.850000005</v>
      </c>
      <c r="E22" s="20">
        <f>D22/C22*100</f>
        <v>49.97433592476241</v>
      </c>
    </row>
    <row r="23" spans="1:5" ht="16.5">
      <c r="A23" s="22" t="s">
        <v>26</v>
      </c>
      <c r="B23" s="14"/>
      <c r="C23" s="15"/>
      <c r="D23" s="15"/>
      <c r="E23" s="16"/>
    </row>
    <row r="24" spans="1:5" ht="16.5">
      <c r="A24" s="22"/>
      <c r="B24" s="14" t="s">
        <v>27</v>
      </c>
      <c r="C24" s="15">
        <v>42728739.19</v>
      </c>
      <c r="D24" s="15">
        <f>D22-D25</f>
        <v>22264060.850000005</v>
      </c>
      <c r="E24" s="16">
        <f>D24/C24*100</f>
        <v>52.1055881171672</v>
      </c>
    </row>
    <row r="25" spans="1:5" ht="16.5">
      <c r="A25" s="22"/>
      <c r="B25" s="14" t="s">
        <v>28</v>
      </c>
      <c r="C25" s="15">
        <v>4554262</v>
      </c>
      <c r="D25" s="15">
        <f>'zał 2'!I159</f>
        <v>1365305</v>
      </c>
      <c r="E25" s="16">
        <f>D25/C25*100</f>
        <v>29.97862222243692</v>
      </c>
    </row>
  </sheetData>
  <mergeCells count="2">
    <mergeCell ref="A1:E2"/>
    <mergeCell ref="A22:B22"/>
  </mergeCells>
  <printOptions horizontalCentered="1"/>
  <pageMargins left="0.5902777777777778" right="0.5902777777777778" top="0.9534722222222223" bottom="0.7555555555555555" header="0.5902777777777778" footer="0.5902777777777778"/>
  <pageSetup horizontalDpi="300" verticalDpi="300" orientation="portrait" paperSize="9" scale="80" r:id="rId1"/>
  <headerFooter alignWithMargins="0">
    <oddHeader>&amp;R&amp;"Times New Roman,Normalny"&amp;12Załącznik Nr 1 do wykonania budżetu Gminy Barlinek za I półrocze 2010 r.</oddHeader>
    <oddFooter>&amp;C&amp;"Times New Roman,Normalny"&amp;12Strona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showGridLines="0" defaultGridColor="0" view="pageBreakPreview" zoomScale="70" zoomScaleSheetLayoutView="70" colorId="15" workbookViewId="0" topLeftCell="A1">
      <selection activeCell="F32" sqref="F32"/>
    </sheetView>
  </sheetViews>
  <sheetFormatPr defaultColWidth="9.00390625" defaultRowHeight="12.75"/>
  <cols>
    <col min="1" max="1" width="5.625" style="24" customWidth="1"/>
    <col min="2" max="2" width="8.75390625" style="24" customWidth="1"/>
    <col min="3" max="3" width="9.25390625" style="24" customWidth="1"/>
    <col min="4" max="4" width="55.25390625" style="103" customWidth="1"/>
    <col min="5" max="5" width="9.75390625" style="356" customWidth="1"/>
    <col min="6" max="6" width="16.625" style="103" customWidth="1"/>
    <col min="7" max="7" width="13.625" style="103" customWidth="1"/>
    <col min="8" max="8" width="12.625" style="103" customWidth="1"/>
    <col min="9" max="9" width="13.75390625" style="103" customWidth="1"/>
    <col min="10" max="11" width="10.625" style="103" customWidth="1"/>
    <col min="12" max="12" width="12.25390625" style="103" customWidth="1"/>
    <col min="13" max="239" width="9.00390625" style="24" customWidth="1"/>
  </cols>
  <sheetData>
    <row r="1" spans="1:12" ht="18.75" customHeight="1">
      <c r="A1" s="942" t="s">
        <v>439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</row>
    <row r="2" spans="1:12" ht="15" customHeight="1">
      <c r="A2" s="968" t="s">
        <v>211</v>
      </c>
      <c r="B2" s="968"/>
      <c r="C2" s="968"/>
      <c r="L2" s="357"/>
    </row>
    <row r="3" spans="1:12" s="221" customFormat="1" ht="14.25" customHeight="1">
      <c r="A3" s="940" t="s">
        <v>1</v>
      </c>
      <c r="B3" s="940" t="s">
        <v>31</v>
      </c>
      <c r="C3" s="940" t="s">
        <v>32</v>
      </c>
      <c r="D3" s="939" t="s">
        <v>197</v>
      </c>
      <c r="E3" s="969" t="s">
        <v>5</v>
      </c>
      <c r="F3" s="970" t="s">
        <v>242</v>
      </c>
      <c r="G3" s="970" t="s">
        <v>243</v>
      </c>
      <c r="H3" s="970" t="s">
        <v>36</v>
      </c>
      <c r="I3" s="970"/>
      <c r="J3" s="970"/>
      <c r="K3" s="970"/>
      <c r="L3" s="970"/>
    </row>
    <row r="4" spans="1:12" s="221" customFormat="1" ht="14.25" customHeight="1">
      <c r="A4" s="940"/>
      <c r="B4" s="940"/>
      <c r="C4" s="940"/>
      <c r="D4" s="939"/>
      <c r="E4" s="969"/>
      <c r="F4" s="970"/>
      <c r="G4" s="970"/>
      <c r="H4" s="970" t="s">
        <v>434</v>
      </c>
      <c r="I4" s="970" t="s">
        <v>245</v>
      </c>
      <c r="J4" s="970"/>
      <c r="K4" s="970"/>
      <c r="L4" s="970" t="s">
        <v>435</v>
      </c>
    </row>
    <row r="5" spans="1:12" s="221" customFormat="1" ht="54.75" customHeight="1">
      <c r="A5" s="940"/>
      <c r="B5" s="940"/>
      <c r="C5" s="940"/>
      <c r="D5" s="939"/>
      <c r="E5" s="969"/>
      <c r="F5" s="970"/>
      <c r="G5" s="970"/>
      <c r="H5" s="970"/>
      <c r="I5" s="421" t="s">
        <v>253</v>
      </c>
      <c r="J5" s="421" t="s">
        <v>254</v>
      </c>
      <c r="K5" s="421" t="s">
        <v>440</v>
      </c>
      <c r="L5" s="970"/>
    </row>
    <row r="6" spans="1:12" ht="12" customHeight="1">
      <c r="A6" s="140">
        <v>1</v>
      </c>
      <c r="B6" s="140">
        <v>2</v>
      </c>
      <c r="C6" s="140">
        <v>3</v>
      </c>
      <c r="D6" s="422">
        <v>4</v>
      </c>
      <c r="E6" s="423">
        <v>5</v>
      </c>
      <c r="F6" s="422">
        <v>6</v>
      </c>
      <c r="G6" s="422">
        <v>7</v>
      </c>
      <c r="H6" s="422">
        <v>8</v>
      </c>
      <c r="I6" s="422">
        <v>9</v>
      </c>
      <c r="J6" s="422">
        <v>10</v>
      </c>
      <c r="K6" s="422">
        <v>11</v>
      </c>
      <c r="L6" s="422">
        <v>12</v>
      </c>
    </row>
    <row r="7" spans="1:12" ht="15.75">
      <c r="A7" s="114">
        <v>600</v>
      </c>
      <c r="B7" s="114"/>
      <c r="C7" s="114"/>
      <c r="D7" s="115" t="s">
        <v>45</v>
      </c>
      <c r="E7" s="424">
        <f aca="true" t="shared" si="0" ref="E7:E50">G7/F7*100</f>
        <v>0</v>
      </c>
      <c r="F7" s="143">
        <f>F8</f>
        <v>978250</v>
      </c>
      <c r="G7" s="143">
        <v>0</v>
      </c>
      <c r="H7" s="143">
        <f aca="true" t="shared" si="1" ref="H7:L8">H8</f>
        <v>0</v>
      </c>
      <c r="I7" s="143">
        <f t="shared" si="1"/>
        <v>0</v>
      </c>
      <c r="J7" s="143">
        <f t="shared" si="1"/>
        <v>0</v>
      </c>
      <c r="K7" s="143">
        <f t="shared" si="1"/>
        <v>0</v>
      </c>
      <c r="L7" s="143">
        <f t="shared" si="1"/>
        <v>0</v>
      </c>
    </row>
    <row r="8" spans="1:12" ht="15.75">
      <c r="A8" s="119"/>
      <c r="B8" s="119">
        <v>60016</v>
      </c>
      <c r="C8" s="119"/>
      <c r="D8" s="121" t="s">
        <v>46</v>
      </c>
      <c r="E8" s="425">
        <f t="shared" si="0"/>
        <v>0</v>
      </c>
      <c r="F8" s="146">
        <f>F9</f>
        <v>978250</v>
      </c>
      <c r="G8" s="146">
        <v>0</v>
      </c>
      <c r="H8" s="146">
        <f t="shared" si="1"/>
        <v>0</v>
      </c>
      <c r="I8" s="146">
        <f t="shared" si="1"/>
        <v>0</v>
      </c>
      <c r="J8" s="146">
        <f t="shared" si="1"/>
        <v>0</v>
      </c>
      <c r="K8" s="146">
        <f t="shared" si="1"/>
        <v>0</v>
      </c>
      <c r="L8" s="146">
        <f t="shared" si="1"/>
        <v>0</v>
      </c>
    </row>
    <row r="9" spans="1:12" ht="63">
      <c r="A9" s="119"/>
      <c r="B9" s="125"/>
      <c r="C9" s="263">
        <v>6627</v>
      </c>
      <c r="D9" s="246" t="s">
        <v>271</v>
      </c>
      <c r="E9" s="426">
        <f t="shared" si="0"/>
        <v>0</v>
      </c>
      <c r="F9" s="304">
        <f>'zał 7'!F26</f>
        <v>978250</v>
      </c>
      <c r="G9" s="427">
        <f>H9+L9</f>
        <v>0</v>
      </c>
      <c r="H9" s="428">
        <v>0</v>
      </c>
      <c r="I9" s="304"/>
      <c r="J9" s="304"/>
      <c r="K9" s="304"/>
      <c r="L9" s="304">
        <f>'zał 7'!Q26</f>
        <v>0</v>
      </c>
    </row>
    <row r="10" spans="1:12" ht="15.75">
      <c r="A10" s="114">
        <v>710</v>
      </c>
      <c r="B10" s="114"/>
      <c r="C10" s="114"/>
      <c r="D10" s="115" t="s">
        <v>278</v>
      </c>
      <c r="E10" s="424">
        <f t="shared" si="0"/>
        <v>53.575424999999996</v>
      </c>
      <c r="F10" s="308">
        <f>SUM(F12)</f>
        <v>40000</v>
      </c>
      <c r="G10" s="308">
        <f>SUM(G11)</f>
        <v>21430.17</v>
      </c>
      <c r="H10" s="308">
        <f>SUM(H11)</f>
        <v>21430.17</v>
      </c>
      <c r="I10" s="308">
        <f>I18+I11+I20+I24</f>
        <v>0</v>
      </c>
      <c r="J10" s="308">
        <f>J18+J11+J20+J24</f>
        <v>0</v>
      </c>
      <c r="K10" s="308">
        <f>K18+K11+K20+K24</f>
        <v>3777.6</v>
      </c>
      <c r="L10" s="308">
        <v>0</v>
      </c>
    </row>
    <row r="11" spans="1:12" ht="15.75">
      <c r="A11" s="119"/>
      <c r="B11" s="119">
        <v>71035</v>
      </c>
      <c r="C11" s="119"/>
      <c r="D11" s="121" t="s">
        <v>69</v>
      </c>
      <c r="E11" s="425">
        <f t="shared" si="0"/>
        <v>53.575424999999996</v>
      </c>
      <c r="F11" s="311">
        <f>F12</f>
        <v>40000</v>
      </c>
      <c r="G11" s="311">
        <f>SUM(G12)</f>
        <v>21430.17</v>
      </c>
      <c r="H11" s="311">
        <v>21430.17</v>
      </c>
      <c r="I11" s="311">
        <f>I12</f>
        <v>0</v>
      </c>
      <c r="J11" s="311">
        <f>J12</f>
        <v>0</v>
      </c>
      <c r="K11" s="311">
        <f>K12</f>
        <v>0</v>
      </c>
      <c r="L11" s="311">
        <v>0</v>
      </c>
    </row>
    <row r="12" spans="1:12" ht="15.75">
      <c r="A12" s="119"/>
      <c r="B12" s="125"/>
      <c r="C12" s="125">
        <v>6057</v>
      </c>
      <c r="D12" s="126" t="s">
        <v>270</v>
      </c>
      <c r="E12" s="426">
        <f t="shared" si="0"/>
        <v>53.575424999999996</v>
      </c>
      <c r="F12" s="304">
        <f>'zał 7'!F50</f>
        <v>40000</v>
      </c>
      <c r="G12" s="427">
        <f>H12+L12</f>
        <v>21430.17</v>
      </c>
      <c r="H12" s="304">
        <f>'zał 7'!Q50</f>
        <v>21430.17</v>
      </c>
      <c r="I12" s="428"/>
      <c r="J12" s="428"/>
      <c r="K12" s="304"/>
      <c r="L12" s="304">
        <v>0</v>
      </c>
    </row>
    <row r="13" spans="1:12" ht="15.75">
      <c r="A13" s="114">
        <v>750</v>
      </c>
      <c r="B13" s="429"/>
      <c r="C13" s="429"/>
      <c r="D13" s="269" t="s">
        <v>441</v>
      </c>
      <c r="E13" s="424">
        <f t="shared" si="0"/>
        <v>75.56731202161188</v>
      </c>
      <c r="F13" s="293">
        <f aca="true" t="shared" si="2" ref="F13:L13">SUM(F14)</f>
        <v>26652</v>
      </c>
      <c r="G13" s="293">
        <f t="shared" si="2"/>
        <v>20140.2</v>
      </c>
      <c r="H13" s="293">
        <f t="shared" si="2"/>
        <v>20140.2</v>
      </c>
      <c r="I13" s="293">
        <f t="shared" si="2"/>
        <v>14874</v>
      </c>
      <c r="J13" s="293">
        <f t="shared" si="2"/>
        <v>2388.6</v>
      </c>
      <c r="K13" s="293">
        <f t="shared" si="2"/>
        <v>0</v>
      </c>
      <c r="L13" s="293">
        <f t="shared" si="2"/>
        <v>0</v>
      </c>
    </row>
    <row r="14" spans="1:12" ht="15.75">
      <c r="A14" s="430"/>
      <c r="B14" s="431">
        <v>75023</v>
      </c>
      <c r="C14" s="430"/>
      <c r="D14" s="432" t="s">
        <v>73</v>
      </c>
      <c r="E14" s="425">
        <f t="shared" si="0"/>
        <v>75.56731202161188</v>
      </c>
      <c r="F14" s="433">
        <f aca="true" t="shared" si="3" ref="F14:L14">SUM(F15:F21)</f>
        <v>26652</v>
      </c>
      <c r="G14" s="433">
        <f t="shared" si="3"/>
        <v>20140.2</v>
      </c>
      <c r="H14" s="433">
        <f t="shared" si="3"/>
        <v>20140.2</v>
      </c>
      <c r="I14" s="433">
        <f t="shared" si="3"/>
        <v>14874</v>
      </c>
      <c r="J14" s="433">
        <f t="shared" si="3"/>
        <v>2388.6</v>
      </c>
      <c r="K14" s="433">
        <f t="shared" si="3"/>
        <v>0</v>
      </c>
      <c r="L14" s="433">
        <f t="shared" si="3"/>
        <v>0</v>
      </c>
    </row>
    <row r="15" spans="1:12" ht="15.75">
      <c r="A15" s="430"/>
      <c r="B15" s="430"/>
      <c r="C15" s="430">
        <v>4117</v>
      </c>
      <c r="D15" s="434" t="s">
        <v>352</v>
      </c>
      <c r="E15" s="426">
        <f t="shared" si="0"/>
        <v>83.71822586656728</v>
      </c>
      <c r="F15" s="435">
        <v>2683</v>
      </c>
      <c r="G15" s="427">
        <f aca="true" t="shared" si="4" ref="G15:G21">H15+L15</f>
        <v>2246.16</v>
      </c>
      <c r="H15" s="427">
        <f>SUM(I15:K15)</f>
        <v>2246.16</v>
      </c>
      <c r="I15" s="436"/>
      <c r="J15" s="436">
        <f>'zał 7'!J63</f>
        <v>2246.16</v>
      </c>
      <c r="K15" s="435"/>
      <c r="L15" s="435"/>
    </row>
    <row r="16" spans="1:12" ht="15.75">
      <c r="A16" s="430"/>
      <c r="B16" s="430"/>
      <c r="C16" s="430">
        <v>4127</v>
      </c>
      <c r="D16" s="434" t="s">
        <v>315</v>
      </c>
      <c r="E16" s="426">
        <f t="shared" si="0"/>
        <v>99.60839160839161</v>
      </c>
      <c r="F16" s="435">
        <v>143</v>
      </c>
      <c r="G16" s="427">
        <f t="shared" si="4"/>
        <v>142.44</v>
      </c>
      <c r="H16" s="427">
        <f>SUM(I16:K16)</f>
        <v>142.44</v>
      </c>
      <c r="I16" s="436"/>
      <c r="J16" s="436">
        <f>'zał 7'!J65</f>
        <v>142.44</v>
      </c>
      <c r="K16" s="435"/>
      <c r="L16" s="435"/>
    </row>
    <row r="17" spans="1:12" ht="15.75">
      <c r="A17" s="430"/>
      <c r="B17" s="430"/>
      <c r="C17" s="430">
        <v>4177</v>
      </c>
      <c r="D17" s="434" t="s">
        <v>403</v>
      </c>
      <c r="E17" s="426">
        <f t="shared" si="0"/>
        <v>82.63333333333334</v>
      </c>
      <c r="F17" s="435">
        <v>18000</v>
      </c>
      <c r="G17" s="427">
        <f t="shared" si="4"/>
        <v>14874</v>
      </c>
      <c r="H17" s="427">
        <f>SUM(I17:K17)</f>
        <v>14874</v>
      </c>
      <c r="I17" s="436">
        <f>'zał 7'!I68</f>
        <v>14874</v>
      </c>
      <c r="J17" s="436"/>
      <c r="K17" s="435"/>
      <c r="L17" s="435"/>
    </row>
    <row r="18" spans="1:12" ht="15.75">
      <c r="A18" s="437"/>
      <c r="B18" s="437"/>
      <c r="C18" s="125">
        <v>4217</v>
      </c>
      <c r="D18" s="438" t="s">
        <v>291</v>
      </c>
      <c r="E18" s="426">
        <f t="shared" si="0"/>
        <v>79.92735042735043</v>
      </c>
      <c r="F18" s="427">
        <v>702</v>
      </c>
      <c r="G18" s="427">
        <f t="shared" si="4"/>
        <v>561.09</v>
      </c>
      <c r="H18" s="427">
        <f>'zał 7'!K70</f>
        <v>561.09</v>
      </c>
      <c r="I18" s="427"/>
      <c r="J18" s="427"/>
      <c r="K18" s="427"/>
      <c r="L18" s="427"/>
    </row>
    <row r="19" spans="1:12" ht="15.75">
      <c r="A19" s="437"/>
      <c r="B19" s="437"/>
      <c r="C19" s="125">
        <v>4307</v>
      </c>
      <c r="D19" s="438" t="s">
        <v>319</v>
      </c>
      <c r="E19" s="426">
        <f t="shared" si="0"/>
        <v>0</v>
      </c>
      <c r="F19" s="427">
        <v>1749</v>
      </c>
      <c r="G19" s="427">
        <f t="shared" si="4"/>
        <v>0</v>
      </c>
      <c r="H19" s="427">
        <f>'zał 7'!K75</f>
        <v>0</v>
      </c>
      <c r="I19" s="427"/>
      <c r="J19" s="427"/>
      <c r="K19" s="427"/>
      <c r="L19" s="427"/>
    </row>
    <row r="20" spans="1:12" ht="31.5">
      <c r="A20" s="437"/>
      <c r="B20" s="437"/>
      <c r="C20" s="125">
        <v>4367</v>
      </c>
      <c r="D20" s="126" t="s">
        <v>297</v>
      </c>
      <c r="E20" s="426">
        <f t="shared" si="0"/>
        <v>99.25732217573221</v>
      </c>
      <c r="F20" s="427">
        <v>478</v>
      </c>
      <c r="G20" s="427">
        <f t="shared" si="4"/>
        <v>474.45</v>
      </c>
      <c r="H20" s="427">
        <f>'zał 7'!K78</f>
        <v>474.45</v>
      </c>
      <c r="I20" s="427"/>
      <c r="J20" s="427"/>
      <c r="K20" s="427"/>
      <c r="L20" s="427"/>
    </row>
    <row r="21" spans="1:12" ht="15.75">
      <c r="A21" s="437"/>
      <c r="B21" s="437"/>
      <c r="C21" s="125">
        <v>4417</v>
      </c>
      <c r="D21" s="438" t="s">
        <v>345</v>
      </c>
      <c r="E21" s="426">
        <f t="shared" si="0"/>
        <v>63.58508802209182</v>
      </c>
      <c r="F21" s="427">
        <v>2897</v>
      </c>
      <c r="G21" s="427">
        <f t="shared" si="4"/>
        <v>1842.06</v>
      </c>
      <c r="H21" s="427">
        <f>'zał 7'!K83</f>
        <v>1842.06</v>
      </c>
      <c r="I21" s="427"/>
      <c r="J21" s="427"/>
      <c r="K21" s="427"/>
      <c r="L21" s="427"/>
    </row>
    <row r="22" spans="1:12" ht="15.75">
      <c r="A22" s="439">
        <v>853</v>
      </c>
      <c r="B22" s="440"/>
      <c r="C22" s="429"/>
      <c r="D22" s="291" t="s">
        <v>168</v>
      </c>
      <c r="E22" s="424">
        <f t="shared" si="0"/>
        <v>43.41487834041798</v>
      </c>
      <c r="F22" s="441">
        <f aca="true" t="shared" si="5" ref="F22:L22">SUM(F23)</f>
        <v>174791</v>
      </c>
      <c r="G22" s="441">
        <f t="shared" si="5"/>
        <v>75885.29999999999</v>
      </c>
      <c r="H22" s="441">
        <f t="shared" si="5"/>
        <v>75885.29999999999</v>
      </c>
      <c r="I22" s="441">
        <f t="shared" si="5"/>
        <v>20928.41</v>
      </c>
      <c r="J22" s="441">
        <f t="shared" si="5"/>
        <v>3554.52</v>
      </c>
      <c r="K22" s="441">
        <f t="shared" si="5"/>
        <v>3777.6</v>
      </c>
      <c r="L22" s="441">
        <f t="shared" si="5"/>
        <v>0</v>
      </c>
    </row>
    <row r="23" spans="1:12" ht="15.75">
      <c r="A23" s="437"/>
      <c r="B23" s="232">
        <v>85395</v>
      </c>
      <c r="C23" s="125"/>
      <c r="D23" s="442" t="s">
        <v>42</v>
      </c>
      <c r="E23" s="425">
        <f t="shared" si="0"/>
        <v>43.41487834041798</v>
      </c>
      <c r="F23" s="443">
        <f aca="true" t="shared" si="6" ref="F23:L23">SUM(F24:F31)</f>
        <v>174791</v>
      </c>
      <c r="G23" s="443">
        <f t="shared" si="6"/>
        <v>75885.29999999999</v>
      </c>
      <c r="H23" s="443">
        <f t="shared" si="6"/>
        <v>75885.29999999999</v>
      </c>
      <c r="I23" s="443">
        <f t="shared" si="6"/>
        <v>20928.41</v>
      </c>
      <c r="J23" s="443">
        <f t="shared" si="6"/>
        <v>3554.52</v>
      </c>
      <c r="K23" s="443">
        <f t="shared" si="6"/>
        <v>3777.6</v>
      </c>
      <c r="L23" s="443">
        <f t="shared" si="6"/>
        <v>0</v>
      </c>
    </row>
    <row r="24" spans="1:12" ht="47.25">
      <c r="A24" s="437"/>
      <c r="B24" s="437"/>
      <c r="C24" s="125">
        <v>2837</v>
      </c>
      <c r="D24" s="300" t="s">
        <v>383</v>
      </c>
      <c r="E24" s="426">
        <f t="shared" si="0"/>
        <v>50.00132362673726</v>
      </c>
      <c r="F24" s="302">
        <v>7555</v>
      </c>
      <c r="G24" s="427">
        <f>H24+L24</f>
        <v>3777.6</v>
      </c>
      <c r="H24" s="302">
        <f>SUM(I24:L24)</f>
        <v>3777.6</v>
      </c>
      <c r="I24" s="302"/>
      <c r="J24" s="302"/>
      <c r="K24" s="302">
        <f>'zał 7'!L360</f>
        <v>3777.6</v>
      </c>
      <c r="L24" s="427"/>
    </row>
    <row r="25" spans="1:12" ht="15.75">
      <c r="A25" s="437"/>
      <c r="B25" s="437"/>
      <c r="C25" s="125">
        <v>4017</v>
      </c>
      <c r="D25" s="300" t="s">
        <v>334</v>
      </c>
      <c r="E25" s="426">
        <f t="shared" si="0"/>
        <v>37.500142202559644</v>
      </c>
      <c r="F25" s="304">
        <v>31645</v>
      </c>
      <c r="G25" s="428">
        <v>11866.92</v>
      </c>
      <c r="H25" s="302">
        <f>SUM(I25:L25)</f>
        <v>11866.92</v>
      </c>
      <c r="I25" s="428">
        <f>'zał 7'!I363</f>
        <v>11866.92</v>
      </c>
      <c r="J25" s="428"/>
      <c r="K25" s="427"/>
      <c r="L25" s="427"/>
    </row>
    <row r="26" spans="1:12" ht="15.75">
      <c r="A26" s="437"/>
      <c r="B26" s="437"/>
      <c r="C26" s="125">
        <v>4117</v>
      </c>
      <c r="D26" s="300" t="s">
        <v>352</v>
      </c>
      <c r="E26" s="426">
        <f t="shared" si="0"/>
        <v>39.45023088763469</v>
      </c>
      <c r="F26" s="304">
        <v>7796</v>
      </c>
      <c r="G26" s="427">
        <f aca="true" t="shared" si="7" ref="G26:G31">H26+L26</f>
        <v>3075.54</v>
      </c>
      <c r="H26" s="302">
        <f>SUM(I26:L26)</f>
        <v>3075.54</v>
      </c>
      <c r="I26" s="428"/>
      <c r="J26" s="428">
        <f>'zał 7'!J365</f>
        <v>3075.54</v>
      </c>
      <c r="K26" s="427"/>
      <c r="L26" s="427"/>
    </row>
    <row r="27" spans="1:12" ht="15.75">
      <c r="A27" s="437"/>
      <c r="B27" s="437"/>
      <c r="C27" s="125">
        <v>4127</v>
      </c>
      <c r="D27" s="300" t="s">
        <v>315</v>
      </c>
      <c r="E27" s="426">
        <f t="shared" si="0"/>
        <v>39.45469522240527</v>
      </c>
      <c r="F27" s="304">
        <v>1214</v>
      </c>
      <c r="G27" s="427">
        <f t="shared" si="7"/>
        <v>478.98</v>
      </c>
      <c r="H27" s="302">
        <f>SUM(I27:L27)</f>
        <v>478.98</v>
      </c>
      <c r="I27" s="428"/>
      <c r="J27" s="428">
        <f>'zał 7'!J367</f>
        <v>478.98</v>
      </c>
      <c r="K27" s="427"/>
      <c r="L27" s="427"/>
    </row>
    <row r="28" spans="1:12" ht="15.75">
      <c r="A28" s="437"/>
      <c r="B28" s="437"/>
      <c r="C28" s="125">
        <v>4177</v>
      </c>
      <c r="D28" s="300" t="s">
        <v>403</v>
      </c>
      <c r="E28" s="426">
        <f t="shared" si="0"/>
        <v>36.06706734596401</v>
      </c>
      <c r="F28" s="304">
        <v>25124</v>
      </c>
      <c r="G28" s="427">
        <f t="shared" si="7"/>
        <v>9061.49</v>
      </c>
      <c r="H28" s="302">
        <f>SUM(I28:L28)</f>
        <v>9061.49</v>
      </c>
      <c r="I28" s="428">
        <f>'zał 7'!I369</f>
        <v>9061.49</v>
      </c>
      <c r="J28" s="428"/>
      <c r="K28" s="427"/>
      <c r="L28" s="427"/>
    </row>
    <row r="29" spans="1:12" ht="15.75">
      <c r="A29" s="437"/>
      <c r="B29" s="437"/>
      <c r="C29" s="125">
        <v>4217</v>
      </c>
      <c r="D29" s="300" t="s">
        <v>291</v>
      </c>
      <c r="E29" s="426">
        <f t="shared" si="0"/>
        <v>60.63304195804196</v>
      </c>
      <c r="F29" s="304">
        <v>11440</v>
      </c>
      <c r="G29" s="427">
        <f t="shared" si="7"/>
        <v>6936.42</v>
      </c>
      <c r="H29" s="428">
        <f>'zał 7'!H371</f>
        <v>6936.42</v>
      </c>
      <c r="I29" s="428"/>
      <c r="J29" s="428"/>
      <c r="K29" s="427"/>
      <c r="L29" s="427"/>
    </row>
    <row r="30" spans="1:12" ht="15.75">
      <c r="A30" s="437"/>
      <c r="B30" s="437"/>
      <c r="C30" s="125">
        <v>4307</v>
      </c>
      <c r="D30" s="300" t="s">
        <v>319</v>
      </c>
      <c r="E30" s="426">
        <f t="shared" si="0"/>
        <v>45.26629851547129</v>
      </c>
      <c r="F30" s="304">
        <v>89456</v>
      </c>
      <c r="G30" s="427">
        <f t="shared" si="7"/>
        <v>40493.42</v>
      </c>
      <c r="H30" s="428">
        <f>'zał 7'!H373</f>
        <v>40493.42</v>
      </c>
      <c r="I30" s="428"/>
      <c r="J30" s="428"/>
      <c r="K30" s="427"/>
      <c r="L30" s="427"/>
    </row>
    <row r="31" spans="1:12" ht="15.75">
      <c r="A31" s="437"/>
      <c r="B31" s="437"/>
      <c r="C31" s="125">
        <v>4417</v>
      </c>
      <c r="D31" s="300" t="s">
        <v>345</v>
      </c>
      <c r="E31" s="426">
        <f t="shared" si="0"/>
        <v>34.746880570409985</v>
      </c>
      <c r="F31" s="304">
        <v>561</v>
      </c>
      <c r="G31" s="427">
        <f t="shared" si="7"/>
        <v>194.93</v>
      </c>
      <c r="H31" s="428">
        <f>'zał 7'!H375</f>
        <v>194.93</v>
      </c>
      <c r="I31" s="428"/>
      <c r="J31" s="428"/>
      <c r="K31" s="427"/>
      <c r="L31" s="427"/>
    </row>
    <row r="32" spans="1:12" ht="15.75">
      <c r="A32" s="439">
        <v>921</v>
      </c>
      <c r="B32" s="439"/>
      <c r="C32" s="439"/>
      <c r="D32" s="444" t="s">
        <v>220</v>
      </c>
      <c r="E32" s="424">
        <f t="shared" si="0"/>
        <v>57.693176470588234</v>
      </c>
      <c r="F32" s="293">
        <f aca="true" t="shared" si="8" ref="F32:L32">F33</f>
        <v>8500</v>
      </c>
      <c r="G32" s="293">
        <f t="shared" si="8"/>
        <v>4903.92</v>
      </c>
      <c r="H32" s="293">
        <f t="shared" si="8"/>
        <v>4903.92</v>
      </c>
      <c r="I32" s="293">
        <f t="shared" si="8"/>
        <v>0</v>
      </c>
      <c r="J32" s="293">
        <f t="shared" si="8"/>
        <v>0</v>
      </c>
      <c r="K32" s="293">
        <f t="shared" si="8"/>
        <v>0</v>
      </c>
      <c r="L32" s="293">
        <f t="shared" si="8"/>
        <v>0</v>
      </c>
    </row>
    <row r="33" spans="1:12" ht="15.75">
      <c r="A33" s="437"/>
      <c r="B33" s="232">
        <v>92195</v>
      </c>
      <c r="C33" s="437"/>
      <c r="D33" s="445" t="s">
        <v>42</v>
      </c>
      <c r="E33" s="425">
        <f t="shared" si="0"/>
        <v>57.693176470588234</v>
      </c>
      <c r="F33" s="443">
        <f aca="true" t="shared" si="9" ref="F33:L33">SUM(F34:F36)</f>
        <v>8500</v>
      </c>
      <c r="G33" s="443">
        <f t="shared" si="9"/>
        <v>4903.92</v>
      </c>
      <c r="H33" s="443">
        <f t="shared" si="9"/>
        <v>4903.92</v>
      </c>
      <c r="I33" s="443">
        <f t="shared" si="9"/>
        <v>0</v>
      </c>
      <c r="J33" s="443">
        <f t="shared" si="9"/>
        <v>0</v>
      </c>
      <c r="K33" s="443">
        <f t="shared" si="9"/>
        <v>0</v>
      </c>
      <c r="L33" s="443">
        <f t="shared" si="9"/>
        <v>0</v>
      </c>
    </row>
    <row r="34" spans="1:12" ht="15.75">
      <c r="A34" s="437"/>
      <c r="B34" s="232"/>
      <c r="C34" s="437">
        <v>4307</v>
      </c>
      <c r="D34" s="438" t="s">
        <v>319</v>
      </c>
      <c r="E34" s="426">
        <f t="shared" si="0"/>
        <v>98.0784</v>
      </c>
      <c r="F34" s="427">
        <v>5000</v>
      </c>
      <c r="G34" s="427">
        <f>H34+L34</f>
        <v>4903.92</v>
      </c>
      <c r="H34" s="427">
        <f>'zał 7'!H436</f>
        <v>4903.92</v>
      </c>
      <c r="I34" s="427"/>
      <c r="J34" s="427"/>
      <c r="K34" s="427"/>
      <c r="L34" s="427"/>
    </row>
    <row r="35" spans="1:12" ht="15.75">
      <c r="A35" s="437"/>
      <c r="B35" s="232"/>
      <c r="C35" s="437">
        <v>4387</v>
      </c>
      <c r="D35" s="438" t="s">
        <v>422</v>
      </c>
      <c r="E35" s="426">
        <f t="shared" si="0"/>
        <v>0</v>
      </c>
      <c r="F35" s="427">
        <v>3000</v>
      </c>
      <c r="G35" s="427">
        <f>H35+L35</f>
        <v>0</v>
      </c>
      <c r="H35" s="427">
        <f>'zał 7'!H437</f>
        <v>0</v>
      </c>
      <c r="I35" s="427"/>
      <c r="J35" s="427"/>
      <c r="K35" s="427"/>
      <c r="L35" s="427"/>
    </row>
    <row r="36" spans="1:12" ht="15.75">
      <c r="A36" s="437"/>
      <c r="B36" s="232"/>
      <c r="C36" s="437">
        <v>4437</v>
      </c>
      <c r="D36" s="438" t="s">
        <v>358</v>
      </c>
      <c r="E36" s="426">
        <f t="shared" si="0"/>
        <v>0</v>
      </c>
      <c r="F36" s="427">
        <v>500</v>
      </c>
      <c r="G36" s="427">
        <f>H36+L36</f>
        <v>0</v>
      </c>
      <c r="H36" s="427">
        <f>'zał 7'!H438</f>
        <v>0</v>
      </c>
      <c r="I36" s="427"/>
      <c r="J36" s="427"/>
      <c r="K36" s="427"/>
      <c r="L36" s="427"/>
    </row>
    <row r="37" spans="1:12" ht="15.75">
      <c r="A37" s="439">
        <v>926</v>
      </c>
      <c r="B37" s="439"/>
      <c r="C37" s="446"/>
      <c r="D37" s="447" t="s">
        <v>222</v>
      </c>
      <c r="E37" s="424">
        <f t="shared" si="0"/>
        <v>3.438832282551079</v>
      </c>
      <c r="F37" s="441">
        <f aca="true" t="shared" si="10" ref="F37:L37">SUM(F38+F40)</f>
        <v>1460182</v>
      </c>
      <c r="G37" s="441">
        <f t="shared" si="10"/>
        <v>50213.21</v>
      </c>
      <c r="H37" s="441">
        <f t="shared" si="10"/>
        <v>50213.21</v>
      </c>
      <c r="I37" s="441">
        <f t="shared" si="10"/>
        <v>4466.34</v>
      </c>
      <c r="J37" s="441">
        <f t="shared" si="10"/>
        <v>165.1</v>
      </c>
      <c r="K37" s="441">
        <f t="shared" si="10"/>
        <v>0</v>
      </c>
      <c r="L37" s="441">
        <f t="shared" si="10"/>
        <v>0</v>
      </c>
    </row>
    <row r="38" spans="1:12" ht="15.75">
      <c r="A38" s="437"/>
      <c r="B38" s="232">
        <v>92601</v>
      </c>
      <c r="C38" s="437"/>
      <c r="D38" s="442" t="s">
        <v>191</v>
      </c>
      <c r="E38" s="425">
        <f t="shared" si="0"/>
        <v>0</v>
      </c>
      <c r="F38" s="443">
        <f aca="true" t="shared" si="11" ref="F38:L38">F39</f>
        <v>1400000</v>
      </c>
      <c r="G38" s="443">
        <f t="shared" si="11"/>
        <v>0</v>
      </c>
      <c r="H38" s="443">
        <f t="shared" si="11"/>
        <v>0</v>
      </c>
      <c r="I38" s="443">
        <f t="shared" si="11"/>
        <v>0</v>
      </c>
      <c r="J38" s="443">
        <f t="shared" si="11"/>
        <v>0</v>
      </c>
      <c r="K38" s="443">
        <f t="shared" si="11"/>
        <v>0</v>
      </c>
      <c r="L38" s="443">
        <f t="shared" si="11"/>
        <v>0</v>
      </c>
    </row>
    <row r="39" spans="1:12" ht="15.75">
      <c r="A39" s="437"/>
      <c r="B39" s="232"/>
      <c r="C39" s="437">
        <v>6057</v>
      </c>
      <c r="D39" s="438" t="s">
        <v>368</v>
      </c>
      <c r="E39" s="426">
        <f t="shared" si="0"/>
        <v>0</v>
      </c>
      <c r="F39" s="427">
        <v>1400000</v>
      </c>
      <c r="G39" s="427">
        <v>0</v>
      </c>
      <c r="H39" s="427">
        <v>0</v>
      </c>
      <c r="I39" s="427">
        <v>0</v>
      </c>
      <c r="J39" s="427">
        <v>0</v>
      </c>
      <c r="K39" s="427">
        <v>0</v>
      </c>
      <c r="L39" s="427">
        <v>0</v>
      </c>
    </row>
    <row r="40" spans="1:12" ht="15.75">
      <c r="A40" s="437"/>
      <c r="B40" s="232">
        <v>92695</v>
      </c>
      <c r="C40" s="448"/>
      <c r="D40" s="442" t="s">
        <v>42</v>
      </c>
      <c r="E40" s="426">
        <f t="shared" si="0"/>
        <v>83.43559536073909</v>
      </c>
      <c r="F40" s="443">
        <f aca="true" t="shared" si="12" ref="F40:L40">SUM(F41:F49)</f>
        <v>60182</v>
      </c>
      <c r="G40" s="443">
        <f t="shared" si="12"/>
        <v>50213.21</v>
      </c>
      <c r="H40" s="443">
        <f t="shared" si="12"/>
        <v>50213.21</v>
      </c>
      <c r="I40" s="443">
        <f t="shared" si="12"/>
        <v>4466.34</v>
      </c>
      <c r="J40" s="443">
        <f t="shared" si="12"/>
        <v>165.1</v>
      </c>
      <c r="K40" s="443">
        <f t="shared" si="12"/>
        <v>0</v>
      </c>
      <c r="L40" s="443">
        <f t="shared" si="12"/>
        <v>0</v>
      </c>
    </row>
    <row r="41" spans="1:12" ht="15.75">
      <c r="A41" s="437"/>
      <c r="B41" s="437"/>
      <c r="C41" s="437">
        <v>4117</v>
      </c>
      <c r="D41" s="438" t="s">
        <v>352</v>
      </c>
      <c r="E41" s="426">
        <f t="shared" si="0"/>
        <v>99.53246753246752</v>
      </c>
      <c r="F41" s="427">
        <v>154</v>
      </c>
      <c r="G41" s="427">
        <f aca="true" t="shared" si="13" ref="G41:G49">H41+L41</f>
        <v>153.28</v>
      </c>
      <c r="H41" s="427">
        <f>SUM(I41:K41)</f>
        <v>153.28</v>
      </c>
      <c r="I41" s="427"/>
      <c r="J41" s="427">
        <v>153.28</v>
      </c>
      <c r="K41" s="427"/>
      <c r="L41" s="427"/>
    </row>
    <row r="42" spans="1:12" ht="15.75">
      <c r="A42" s="437"/>
      <c r="B42" s="437"/>
      <c r="C42" s="437">
        <v>4127</v>
      </c>
      <c r="D42" s="438" t="s">
        <v>315</v>
      </c>
      <c r="E42" s="426">
        <f t="shared" si="0"/>
        <v>98.5</v>
      </c>
      <c r="F42" s="427">
        <v>12</v>
      </c>
      <c r="G42" s="427">
        <f t="shared" si="13"/>
        <v>11.82</v>
      </c>
      <c r="H42" s="427">
        <f>SUM(I42:K42)</f>
        <v>11.82</v>
      </c>
      <c r="I42" s="427"/>
      <c r="J42" s="427">
        <v>11.82</v>
      </c>
      <c r="K42" s="427"/>
      <c r="L42" s="427"/>
    </row>
    <row r="43" spans="1:12" ht="15.75">
      <c r="A43" s="437"/>
      <c r="B43" s="437"/>
      <c r="C43" s="437">
        <v>4177</v>
      </c>
      <c r="D43" s="438" t="s">
        <v>403</v>
      </c>
      <c r="E43" s="426">
        <f t="shared" si="0"/>
        <v>48.22219822932412</v>
      </c>
      <c r="F43" s="427">
        <v>9262</v>
      </c>
      <c r="G43" s="427">
        <f t="shared" si="13"/>
        <v>4466.34</v>
      </c>
      <c r="H43" s="427">
        <f>SUM(I43:K43)</f>
        <v>4466.34</v>
      </c>
      <c r="I43" s="427">
        <v>4466.34</v>
      </c>
      <c r="J43" s="427"/>
      <c r="K43" s="427"/>
      <c r="L43" s="427"/>
    </row>
    <row r="44" spans="1:12" ht="15.75">
      <c r="A44" s="437"/>
      <c r="B44" s="437"/>
      <c r="C44" s="437">
        <v>4217</v>
      </c>
      <c r="D44" s="438" t="s">
        <v>291</v>
      </c>
      <c r="E44" s="426">
        <f t="shared" si="0"/>
        <v>76.68055731475619</v>
      </c>
      <c r="F44" s="427">
        <v>15790</v>
      </c>
      <c r="G44" s="427">
        <f t="shared" si="13"/>
        <v>12107.86</v>
      </c>
      <c r="H44" s="427">
        <v>12107.86</v>
      </c>
      <c r="I44" s="427"/>
      <c r="J44" s="427"/>
      <c r="K44" s="427"/>
      <c r="L44" s="427"/>
    </row>
    <row r="45" spans="1:12" ht="15.75">
      <c r="A45" s="437"/>
      <c r="B45" s="437"/>
      <c r="C45" s="437">
        <v>4307</v>
      </c>
      <c r="D45" s="438" t="s">
        <v>319</v>
      </c>
      <c r="E45" s="426">
        <f t="shared" si="0"/>
        <v>95.99713153060237</v>
      </c>
      <c r="F45" s="427">
        <v>31027</v>
      </c>
      <c r="G45" s="427">
        <f t="shared" si="13"/>
        <v>29785.03</v>
      </c>
      <c r="H45" s="427">
        <v>29785.03</v>
      </c>
      <c r="I45" s="427"/>
      <c r="J45" s="427"/>
      <c r="K45" s="427"/>
      <c r="L45" s="427"/>
    </row>
    <row r="46" spans="1:12" ht="15.75">
      <c r="A46" s="437"/>
      <c r="B46" s="437"/>
      <c r="C46" s="437">
        <v>4387</v>
      </c>
      <c r="D46" s="438" t="s">
        <v>422</v>
      </c>
      <c r="E46" s="426">
        <f t="shared" si="0"/>
        <v>99.97309115371678</v>
      </c>
      <c r="F46" s="427">
        <v>2973</v>
      </c>
      <c r="G46" s="427">
        <f t="shared" si="13"/>
        <v>2972.2</v>
      </c>
      <c r="H46" s="427">
        <v>2972.2</v>
      </c>
      <c r="I46" s="427"/>
      <c r="J46" s="427"/>
      <c r="K46" s="427"/>
      <c r="L46" s="427"/>
    </row>
    <row r="47" spans="1:12" ht="15.75">
      <c r="A47" s="437"/>
      <c r="B47" s="437"/>
      <c r="C47" s="437">
        <v>4417</v>
      </c>
      <c r="D47" s="438" t="s">
        <v>345</v>
      </c>
      <c r="E47" s="426">
        <f t="shared" si="0"/>
        <v>82.94</v>
      </c>
      <c r="F47" s="427">
        <v>200</v>
      </c>
      <c r="G47" s="427">
        <f t="shared" si="13"/>
        <v>165.88</v>
      </c>
      <c r="H47" s="427">
        <v>165.88</v>
      </c>
      <c r="I47" s="427"/>
      <c r="J47" s="427"/>
      <c r="K47" s="427"/>
      <c r="L47" s="427"/>
    </row>
    <row r="48" spans="1:12" ht="15.75">
      <c r="A48" s="437"/>
      <c r="B48" s="437"/>
      <c r="C48" s="437">
        <v>4427</v>
      </c>
      <c r="D48" s="438" t="s">
        <v>425</v>
      </c>
      <c r="E48" s="426">
        <f t="shared" si="0"/>
        <v>0</v>
      </c>
      <c r="F48" s="427">
        <v>164</v>
      </c>
      <c r="G48" s="427">
        <f t="shared" si="13"/>
        <v>0</v>
      </c>
      <c r="H48" s="427">
        <v>0</v>
      </c>
      <c r="I48" s="427"/>
      <c r="J48" s="427"/>
      <c r="K48" s="427"/>
      <c r="L48" s="427"/>
    </row>
    <row r="49" spans="1:12" ht="15.75">
      <c r="A49" s="437"/>
      <c r="B49" s="437"/>
      <c r="C49" s="437">
        <v>4437</v>
      </c>
      <c r="D49" s="438" t="s">
        <v>358</v>
      </c>
      <c r="E49" s="426">
        <f t="shared" si="0"/>
        <v>91.8</v>
      </c>
      <c r="F49" s="427">
        <v>600</v>
      </c>
      <c r="G49" s="427">
        <f t="shared" si="13"/>
        <v>550.8</v>
      </c>
      <c r="H49" s="427">
        <v>550.8</v>
      </c>
      <c r="I49" s="427"/>
      <c r="J49" s="427"/>
      <c r="K49" s="427"/>
      <c r="L49" s="427"/>
    </row>
    <row r="50" spans="1:12" ht="15.75">
      <c r="A50" s="967" t="s">
        <v>25</v>
      </c>
      <c r="B50" s="967"/>
      <c r="C50" s="967"/>
      <c r="D50" s="967"/>
      <c r="E50" s="449">
        <f t="shared" si="0"/>
        <v>6.419223508625098</v>
      </c>
      <c r="F50" s="352">
        <f>SUM(F7+F10+F13+F22+F32+F37)</f>
        <v>2688375</v>
      </c>
      <c r="G50" s="352">
        <f>SUM(G10+G13+G22+G32+G37)</f>
        <v>172572.8</v>
      </c>
      <c r="H50" s="352">
        <f>SUM(H11+H13+H22+H32+H37)</f>
        <v>172572.8</v>
      </c>
      <c r="I50" s="352">
        <f>SUM(I13+I22+I37)</f>
        <v>40268.75</v>
      </c>
      <c r="J50" s="352">
        <f>SUM(J13+J22++J37)</f>
        <v>6108.22</v>
      </c>
      <c r="K50" s="352"/>
      <c r="L50" s="352">
        <f>SUM(L7+L10)</f>
        <v>0</v>
      </c>
    </row>
  </sheetData>
  <mergeCells count="14">
    <mergeCell ref="H4:H5"/>
    <mergeCell ref="I4:K4"/>
    <mergeCell ref="L4:L5"/>
    <mergeCell ref="A50:D50"/>
    <mergeCell ref="A1:L1"/>
    <mergeCell ref="A2:C2"/>
    <mergeCell ref="A3:A5"/>
    <mergeCell ref="B3:B5"/>
    <mergeCell ref="C3:C5"/>
    <mergeCell ref="D3:D5"/>
    <mergeCell ref="E3:E5"/>
    <mergeCell ref="F3:F5"/>
    <mergeCell ref="G3:G5"/>
    <mergeCell ref="H3:L3"/>
  </mergeCells>
  <printOptions horizontalCentered="1"/>
  <pageMargins left="0.5902777777777778" right="0.5902777777777778" top="0.9256944444444444" bottom="0.7555555555555555" header="0.5902777777777778" footer="0.5902777777777778"/>
  <pageSetup horizontalDpi="300" verticalDpi="300" orientation="landscape" paperSize="9" scale="75" r:id="rId1"/>
  <headerFooter alignWithMargins="0">
    <oddHeader>&amp;R&amp;"Times New Roman,Normalny"Załącznik Nr 10 do wykonania budżetu Gminy Barlinek za I półrocze 2010 r.</oddHeader>
    <oddFooter>&amp;C&amp;"Times New Roman,Normalny"Strona &amp;P z &amp;N</oddFooter>
  </headerFooter>
  <rowBreaks count="1" manualBreakCount="1">
    <brk id="3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7"/>
  <sheetViews>
    <sheetView showGridLines="0" defaultGridColor="0" view="pageBreakPreview" zoomScale="70" zoomScaleSheetLayoutView="70" colorId="15" workbookViewId="0" topLeftCell="A1">
      <selection activeCell="G2" sqref="G2"/>
    </sheetView>
  </sheetViews>
  <sheetFormatPr defaultColWidth="9.00390625" defaultRowHeight="12.75"/>
  <cols>
    <col min="1" max="1" width="8.375" style="160" customWidth="1"/>
    <col min="2" max="2" width="10.625" style="160" customWidth="1"/>
    <col min="3" max="3" width="8.75390625" style="160" customWidth="1"/>
    <col min="4" max="4" width="76.125" style="161" customWidth="1"/>
    <col min="5" max="6" width="15.75390625" style="189" customWidth="1"/>
    <col min="7" max="7" width="10.75390625" style="450" customWidth="1"/>
    <col min="8" max="16384" width="11.75390625" style="160" customWidth="1"/>
  </cols>
  <sheetData>
    <row r="1" spans="1:7" s="451" customFormat="1" ht="24.75" customHeight="1">
      <c r="A1" s="971" t="s">
        <v>442</v>
      </c>
      <c r="B1" s="971"/>
      <c r="C1" s="971"/>
      <c r="D1" s="971"/>
      <c r="E1" s="971"/>
      <c r="F1" s="971"/>
      <c r="G1" s="971"/>
    </row>
    <row r="2" spans="1:7" s="451" customFormat="1" ht="15.75">
      <c r="A2" s="452"/>
      <c r="B2" s="452"/>
      <c r="C2" s="452"/>
      <c r="D2" s="452"/>
      <c r="E2" s="453"/>
      <c r="F2" s="454"/>
      <c r="G2" s="455"/>
    </row>
    <row r="3" spans="1:7" s="456" customFormat="1" ht="15" customHeight="1">
      <c r="A3" s="972" t="s">
        <v>1</v>
      </c>
      <c r="B3" s="965" t="s">
        <v>31</v>
      </c>
      <c r="C3" s="965" t="s">
        <v>32</v>
      </c>
      <c r="D3" s="965" t="s">
        <v>197</v>
      </c>
      <c r="E3" s="965" t="s">
        <v>34</v>
      </c>
      <c r="F3" s="965" t="s">
        <v>229</v>
      </c>
      <c r="G3" s="973" t="s">
        <v>5</v>
      </c>
    </row>
    <row r="4" spans="1:7" s="456" customFormat="1" ht="12.75">
      <c r="A4" s="972"/>
      <c r="B4" s="965"/>
      <c r="C4" s="965"/>
      <c r="D4" s="965"/>
      <c r="E4" s="965"/>
      <c r="F4" s="965"/>
      <c r="G4" s="973"/>
    </row>
    <row r="5" spans="1:7" s="456" customFormat="1" ht="13.5">
      <c r="A5" s="169" t="s">
        <v>443</v>
      </c>
      <c r="B5" s="170">
        <v>2</v>
      </c>
      <c r="C5" s="170">
        <v>3</v>
      </c>
      <c r="D5" s="170">
        <v>4</v>
      </c>
      <c r="E5" s="170">
        <v>5</v>
      </c>
      <c r="F5" s="170">
        <v>6</v>
      </c>
      <c r="G5" s="422">
        <v>7</v>
      </c>
    </row>
    <row r="6" spans="1:7" ht="15.75">
      <c r="A6" s="439">
        <v>400</v>
      </c>
      <c r="B6" s="439"/>
      <c r="C6" s="439"/>
      <c r="D6" s="269" t="s">
        <v>259</v>
      </c>
      <c r="E6" s="272">
        <f>SUM(E7)</f>
        <v>783000</v>
      </c>
      <c r="F6" s="272">
        <f>SUM(F7)</f>
        <v>83464.94</v>
      </c>
      <c r="G6" s="457">
        <f aca="true" t="shared" si="0" ref="G6:G37">F6/E6*100</f>
        <v>10.659634738186464</v>
      </c>
    </row>
    <row r="7" spans="1:7" s="451" customFormat="1" ht="15.75">
      <c r="A7" s="232"/>
      <c r="B7" s="232">
        <v>40002</v>
      </c>
      <c r="C7" s="232"/>
      <c r="D7" s="253" t="s">
        <v>260</v>
      </c>
      <c r="E7" s="241">
        <f>SUM(E8)</f>
        <v>783000</v>
      </c>
      <c r="F7" s="241">
        <f>SUM(F8)</f>
        <v>83464.94</v>
      </c>
      <c r="G7" s="458">
        <f t="shared" si="0"/>
        <v>10.659634738186464</v>
      </c>
    </row>
    <row r="8" spans="1:7" ht="15.75">
      <c r="A8" s="232"/>
      <c r="B8" s="263"/>
      <c r="C8" s="263">
        <v>6050</v>
      </c>
      <c r="D8" s="244" t="s">
        <v>262</v>
      </c>
      <c r="E8" s="230">
        <f>SUM(E9:E11)</f>
        <v>783000</v>
      </c>
      <c r="F8" s="230">
        <f>SUM(F9:F11)</f>
        <v>83464.94</v>
      </c>
      <c r="G8" s="459">
        <f t="shared" si="0"/>
        <v>10.659634738186464</v>
      </c>
    </row>
    <row r="9" spans="1:7" ht="15.75">
      <c r="A9" s="232"/>
      <c r="B9" s="263"/>
      <c r="C9" s="263"/>
      <c r="D9" s="244" t="s">
        <v>444</v>
      </c>
      <c r="E9" s="230">
        <v>200000</v>
      </c>
      <c r="F9" s="230">
        <v>0</v>
      </c>
      <c r="G9" s="459">
        <f t="shared" si="0"/>
        <v>0</v>
      </c>
    </row>
    <row r="10" spans="1:7" ht="15.75">
      <c r="A10" s="232"/>
      <c r="B10" s="263"/>
      <c r="C10" s="263"/>
      <c r="D10" s="244" t="s">
        <v>445</v>
      </c>
      <c r="E10" s="230">
        <v>500000</v>
      </c>
      <c r="F10" s="230">
        <v>582.94</v>
      </c>
      <c r="G10" s="459">
        <f t="shared" si="0"/>
        <v>0.11658800000000002</v>
      </c>
    </row>
    <row r="11" spans="1:7" ht="31.5">
      <c r="A11" s="232"/>
      <c r="B11" s="263"/>
      <c r="C11" s="263"/>
      <c r="D11" s="244" t="s">
        <v>446</v>
      </c>
      <c r="E11" s="230">
        <v>83000</v>
      </c>
      <c r="F11" s="230">
        <v>82882</v>
      </c>
      <c r="G11" s="459">
        <f t="shared" si="0"/>
        <v>99.8578313253012</v>
      </c>
    </row>
    <row r="12" spans="1:7" ht="15.75">
      <c r="A12" s="439">
        <v>600</v>
      </c>
      <c r="B12" s="439"/>
      <c r="C12" s="439"/>
      <c r="D12" s="269" t="s">
        <v>45</v>
      </c>
      <c r="E12" s="272">
        <f>E13+E20+E17</f>
        <v>8446604</v>
      </c>
      <c r="F12" s="272">
        <f>F13+F20+F17</f>
        <v>1370741.6600000001</v>
      </c>
      <c r="G12" s="457">
        <f t="shared" si="0"/>
        <v>16.228316847812447</v>
      </c>
    </row>
    <row r="13" spans="1:7" ht="15.75">
      <c r="A13" s="232"/>
      <c r="B13" s="232">
        <v>60013</v>
      </c>
      <c r="C13" s="232"/>
      <c r="D13" s="233" t="s">
        <v>263</v>
      </c>
      <c r="E13" s="235">
        <f>E14</f>
        <v>2235257</v>
      </c>
      <c r="F13" s="235">
        <f>F14</f>
        <v>0</v>
      </c>
      <c r="G13" s="458">
        <f t="shared" si="0"/>
        <v>0</v>
      </c>
    </row>
    <row r="14" spans="1:7" ht="47.25">
      <c r="A14" s="232"/>
      <c r="B14" s="263"/>
      <c r="C14" s="415">
        <v>6630</v>
      </c>
      <c r="D14" s="246" t="s">
        <v>264</v>
      </c>
      <c r="E14" s="418">
        <f>SUM(E15:E16)</f>
        <v>2235257</v>
      </c>
      <c r="F14" s="418">
        <f>F16</f>
        <v>0</v>
      </c>
      <c r="G14" s="459">
        <f t="shared" si="0"/>
        <v>0</v>
      </c>
    </row>
    <row r="15" spans="1:7" ht="15.75">
      <c r="A15" s="232"/>
      <c r="B15" s="263"/>
      <c r="C15" s="415"/>
      <c r="D15" s="244" t="s">
        <v>447</v>
      </c>
      <c r="E15" s="230">
        <v>2135257</v>
      </c>
      <c r="F15" s="418">
        <v>0</v>
      </c>
      <c r="G15" s="459">
        <f t="shared" si="0"/>
        <v>0</v>
      </c>
    </row>
    <row r="16" spans="1:7" ht="15.75">
      <c r="A16" s="232"/>
      <c r="B16" s="263"/>
      <c r="C16" s="415"/>
      <c r="D16" s="341" t="s">
        <v>448</v>
      </c>
      <c r="E16" s="230">
        <v>100000</v>
      </c>
      <c r="F16" s="230">
        <v>0</v>
      </c>
      <c r="G16" s="459">
        <f t="shared" si="0"/>
        <v>0</v>
      </c>
    </row>
    <row r="17" spans="1:7" ht="15.75">
      <c r="A17" s="460"/>
      <c r="B17" s="460">
        <v>60014</v>
      </c>
      <c r="C17" s="460"/>
      <c r="D17" s="461" t="s">
        <v>449</v>
      </c>
      <c r="E17" s="462">
        <f>E18</f>
        <v>7000</v>
      </c>
      <c r="F17" s="463">
        <f>SUM(F19)</f>
        <v>0</v>
      </c>
      <c r="G17" s="458">
        <f t="shared" si="0"/>
        <v>0</v>
      </c>
    </row>
    <row r="18" spans="1:7" ht="47.25">
      <c r="A18" s="460"/>
      <c r="B18" s="460"/>
      <c r="C18" s="464">
        <v>6620</v>
      </c>
      <c r="D18" s="465" t="s">
        <v>266</v>
      </c>
      <c r="E18" s="304">
        <f>E19</f>
        <v>7000</v>
      </c>
      <c r="F18" s="466">
        <f>SUM(F19)</f>
        <v>0</v>
      </c>
      <c r="G18" s="459">
        <f t="shared" si="0"/>
        <v>0</v>
      </c>
    </row>
    <row r="19" spans="1:7" ht="15.75">
      <c r="A19" s="460"/>
      <c r="B19" s="460"/>
      <c r="C19" s="464"/>
      <c r="D19" s="341" t="s">
        <v>450</v>
      </c>
      <c r="E19" s="304">
        <v>7000</v>
      </c>
      <c r="F19" s="466">
        <v>0</v>
      </c>
      <c r="G19" s="459">
        <f t="shared" si="0"/>
        <v>0</v>
      </c>
    </row>
    <row r="20" spans="1:7" s="451" customFormat="1" ht="15.75">
      <c r="A20" s="232"/>
      <c r="B20" s="232">
        <v>60016</v>
      </c>
      <c r="C20" s="232"/>
      <c r="D20" s="233" t="s">
        <v>46</v>
      </c>
      <c r="E20" s="241">
        <f>E21+E32+E34</f>
        <v>6204347</v>
      </c>
      <c r="F20" s="241">
        <f>F21+F32+F34</f>
        <v>1370741.6600000001</v>
      </c>
      <c r="G20" s="458">
        <f t="shared" si="0"/>
        <v>22.093246235260537</v>
      </c>
    </row>
    <row r="21" spans="1:7" ht="15.75">
      <c r="A21" s="232"/>
      <c r="B21" s="263"/>
      <c r="C21" s="263">
        <v>6050</v>
      </c>
      <c r="D21" s="244" t="s">
        <v>368</v>
      </c>
      <c r="E21" s="230">
        <f>SUM(E22:E31)</f>
        <v>3944347</v>
      </c>
      <c r="F21" s="230">
        <f>SUM(F22:F31)</f>
        <v>1370741.6600000001</v>
      </c>
      <c r="G21" s="459">
        <f t="shared" si="0"/>
        <v>34.752055536695934</v>
      </c>
    </row>
    <row r="22" spans="1:7" ht="15.75">
      <c r="A22" s="232"/>
      <c r="B22" s="263"/>
      <c r="C22" s="415"/>
      <c r="D22" s="244" t="s">
        <v>451</v>
      </c>
      <c r="E22" s="230">
        <v>31600</v>
      </c>
      <c r="F22" s="230">
        <v>31563</v>
      </c>
      <c r="G22" s="459">
        <f t="shared" si="0"/>
        <v>99.88291139240506</v>
      </c>
    </row>
    <row r="23" spans="1:7" ht="15.75">
      <c r="A23" s="232"/>
      <c r="B23" s="263"/>
      <c r="C23" s="415"/>
      <c r="D23" s="321" t="s">
        <v>452</v>
      </c>
      <c r="E23" s="230">
        <v>250000</v>
      </c>
      <c r="F23" s="230">
        <v>3.99</v>
      </c>
      <c r="G23" s="459">
        <f t="shared" si="0"/>
        <v>0.001596</v>
      </c>
    </row>
    <row r="24" spans="1:7" ht="15.75">
      <c r="A24" s="232"/>
      <c r="B24" s="263"/>
      <c r="C24" s="415"/>
      <c r="D24" s="244" t="s">
        <v>453</v>
      </c>
      <c r="E24" s="230">
        <v>230000</v>
      </c>
      <c r="F24" s="230">
        <v>204.36</v>
      </c>
      <c r="G24" s="459">
        <f t="shared" si="0"/>
        <v>0.0888521739130435</v>
      </c>
    </row>
    <row r="25" spans="1:7" ht="15.75">
      <c r="A25" s="232"/>
      <c r="B25" s="263"/>
      <c r="C25" s="415"/>
      <c r="D25" s="467" t="s">
        <v>454</v>
      </c>
      <c r="E25" s="230">
        <v>430000</v>
      </c>
      <c r="F25" s="230">
        <v>0</v>
      </c>
      <c r="G25" s="459">
        <f t="shared" si="0"/>
        <v>0</v>
      </c>
    </row>
    <row r="26" spans="1:7" ht="15.75">
      <c r="A26" s="232"/>
      <c r="B26" s="263"/>
      <c r="C26" s="415"/>
      <c r="D26" s="244" t="s">
        <v>455</v>
      </c>
      <c r="E26" s="230">
        <v>1300000</v>
      </c>
      <c r="F26" s="230">
        <v>1191202.35</v>
      </c>
      <c r="G26" s="459">
        <f t="shared" si="0"/>
        <v>91.63095000000001</v>
      </c>
    </row>
    <row r="27" spans="1:7" ht="15.75">
      <c r="A27" s="232"/>
      <c r="B27" s="263"/>
      <c r="C27" s="415"/>
      <c r="D27" s="244" t="s">
        <v>456</v>
      </c>
      <c r="E27" s="230">
        <v>250000</v>
      </c>
      <c r="F27" s="230">
        <v>0</v>
      </c>
      <c r="G27" s="459">
        <f t="shared" si="0"/>
        <v>0</v>
      </c>
    </row>
    <row r="28" spans="1:7" ht="15.75">
      <c r="A28" s="232"/>
      <c r="B28" s="263"/>
      <c r="C28" s="415"/>
      <c r="D28" s="244" t="s">
        <v>457</v>
      </c>
      <c r="E28" s="230">
        <v>1157747</v>
      </c>
      <c r="F28" s="230">
        <v>11667.96</v>
      </c>
      <c r="G28" s="459">
        <f t="shared" si="0"/>
        <v>1.0078160427105403</v>
      </c>
    </row>
    <row r="29" spans="1:7" ht="15.75">
      <c r="A29" s="232"/>
      <c r="B29" s="263"/>
      <c r="C29" s="415"/>
      <c r="D29" s="321" t="s">
        <v>458</v>
      </c>
      <c r="E29" s="230">
        <v>150000</v>
      </c>
      <c r="F29" s="230">
        <v>0</v>
      </c>
      <c r="G29" s="459">
        <f t="shared" si="0"/>
        <v>0</v>
      </c>
    </row>
    <row r="30" spans="1:7" ht="15.75">
      <c r="A30" s="232"/>
      <c r="B30" s="263"/>
      <c r="C30" s="415"/>
      <c r="D30" s="321" t="s">
        <v>459</v>
      </c>
      <c r="E30" s="230">
        <v>25000</v>
      </c>
      <c r="F30" s="230">
        <v>16100</v>
      </c>
      <c r="G30" s="459">
        <f t="shared" si="0"/>
        <v>64.4</v>
      </c>
    </row>
    <row r="31" spans="1:7" ht="15.75">
      <c r="A31" s="232"/>
      <c r="B31" s="263"/>
      <c r="C31" s="415"/>
      <c r="D31" s="321" t="s">
        <v>460</v>
      </c>
      <c r="E31" s="230">
        <v>120000</v>
      </c>
      <c r="F31" s="230">
        <v>120000</v>
      </c>
      <c r="G31" s="459">
        <f t="shared" si="0"/>
        <v>100</v>
      </c>
    </row>
    <row r="32" spans="1:7" ht="47.25">
      <c r="A32" s="232"/>
      <c r="B32" s="263"/>
      <c r="C32" s="415">
        <v>6627</v>
      </c>
      <c r="D32" s="246" t="s">
        <v>271</v>
      </c>
      <c r="E32" s="230">
        <f>E33</f>
        <v>978250</v>
      </c>
      <c r="F32" s="230">
        <f>F33</f>
        <v>0</v>
      </c>
      <c r="G32" s="459">
        <f t="shared" si="0"/>
        <v>0</v>
      </c>
    </row>
    <row r="33" spans="1:7" ht="31.5">
      <c r="A33" s="232"/>
      <c r="B33" s="263"/>
      <c r="C33" s="415"/>
      <c r="D33" s="244" t="s">
        <v>212</v>
      </c>
      <c r="E33" s="230">
        <v>978250</v>
      </c>
      <c r="F33" s="230">
        <v>0</v>
      </c>
      <c r="G33" s="459">
        <f t="shared" si="0"/>
        <v>0</v>
      </c>
    </row>
    <row r="34" spans="1:7" ht="47.25">
      <c r="A34" s="232"/>
      <c r="B34" s="263"/>
      <c r="C34" s="415">
        <v>6629</v>
      </c>
      <c r="D34" s="246" t="s">
        <v>271</v>
      </c>
      <c r="E34" s="230">
        <v>1281750</v>
      </c>
      <c r="F34" s="230">
        <f>F35</f>
        <v>0</v>
      </c>
      <c r="G34" s="459">
        <f t="shared" si="0"/>
        <v>0</v>
      </c>
    </row>
    <row r="35" spans="1:7" ht="31.5">
      <c r="A35" s="232"/>
      <c r="B35" s="263"/>
      <c r="C35" s="415"/>
      <c r="D35" s="244" t="s">
        <v>212</v>
      </c>
      <c r="E35" s="230">
        <v>1281750</v>
      </c>
      <c r="F35" s="230">
        <v>0</v>
      </c>
      <c r="G35" s="459">
        <f t="shared" si="0"/>
        <v>0</v>
      </c>
    </row>
    <row r="36" spans="1:7" ht="15.75">
      <c r="A36" s="115">
        <v>700</v>
      </c>
      <c r="B36" s="115"/>
      <c r="C36" s="115"/>
      <c r="D36" s="115" t="s">
        <v>273</v>
      </c>
      <c r="E36" s="117">
        <f>E37</f>
        <v>185500</v>
      </c>
      <c r="F36" s="117">
        <f>F37</f>
        <v>50170.71</v>
      </c>
      <c r="G36" s="457">
        <f t="shared" si="0"/>
        <v>27.04620485175202</v>
      </c>
    </row>
    <row r="37" spans="1:7" ht="15.75">
      <c r="A37" s="225"/>
      <c r="B37" s="225">
        <v>70005</v>
      </c>
      <c r="C37" s="225"/>
      <c r="D37" s="121" t="s">
        <v>52</v>
      </c>
      <c r="E37" s="123">
        <f>E38+E40</f>
        <v>185500</v>
      </c>
      <c r="F37" s="123">
        <f>F38+F40</f>
        <v>50170.71</v>
      </c>
      <c r="G37" s="459">
        <f t="shared" si="0"/>
        <v>27.04620485175202</v>
      </c>
    </row>
    <row r="38" spans="1:7" ht="15.75">
      <c r="A38" s="232"/>
      <c r="B38" s="263"/>
      <c r="C38" s="263">
        <v>6050</v>
      </c>
      <c r="D38" s="244" t="s">
        <v>270</v>
      </c>
      <c r="E38" s="468">
        <f>E39</f>
        <v>120000</v>
      </c>
      <c r="F38" s="468">
        <f>F39</f>
        <v>24674.05</v>
      </c>
      <c r="G38" s="459">
        <f aca="true" t="shared" si="1" ref="G38:G69">F38/E38*100</f>
        <v>20.561708333333335</v>
      </c>
    </row>
    <row r="39" spans="1:7" ht="15.75">
      <c r="A39" s="232"/>
      <c r="B39" s="263"/>
      <c r="C39" s="469"/>
      <c r="D39" s="470" t="s">
        <v>461</v>
      </c>
      <c r="E39" s="468">
        <v>120000</v>
      </c>
      <c r="F39" s="468">
        <v>24674.05</v>
      </c>
      <c r="G39" s="459">
        <f t="shared" si="1"/>
        <v>20.561708333333335</v>
      </c>
    </row>
    <row r="40" spans="1:7" ht="15.75">
      <c r="A40" s="232"/>
      <c r="B40" s="263"/>
      <c r="C40" s="469">
        <v>6060</v>
      </c>
      <c r="D40" s="244" t="s">
        <v>373</v>
      </c>
      <c r="E40" s="468">
        <f>E41</f>
        <v>65500</v>
      </c>
      <c r="F40" s="468">
        <f>F41</f>
        <v>25496.66</v>
      </c>
      <c r="G40" s="459">
        <f t="shared" si="1"/>
        <v>38.92619847328244</v>
      </c>
    </row>
    <row r="41" spans="1:7" ht="15.75">
      <c r="A41" s="232"/>
      <c r="B41" s="263"/>
      <c r="C41" s="469"/>
      <c r="D41" s="244" t="s">
        <v>462</v>
      </c>
      <c r="E41" s="468">
        <v>65500</v>
      </c>
      <c r="F41" s="468">
        <v>25496.66</v>
      </c>
      <c r="G41" s="459">
        <f t="shared" si="1"/>
        <v>38.92619847328244</v>
      </c>
    </row>
    <row r="42" spans="1:7" ht="15.75">
      <c r="A42" s="439">
        <v>710</v>
      </c>
      <c r="B42" s="439"/>
      <c r="C42" s="439"/>
      <c r="D42" s="269" t="s">
        <v>278</v>
      </c>
      <c r="E42" s="272">
        <f>SUM(E43)</f>
        <v>1245800</v>
      </c>
      <c r="F42" s="272">
        <f>SUM(F43)</f>
        <v>222571.47999999998</v>
      </c>
      <c r="G42" s="457">
        <f t="shared" si="1"/>
        <v>17.865747310964842</v>
      </c>
    </row>
    <row r="43" spans="1:7" s="451" customFormat="1" ht="15.75">
      <c r="A43" s="232"/>
      <c r="B43" s="232">
        <v>71035</v>
      </c>
      <c r="C43" s="232"/>
      <c r="D43" s="233" t="s">
        <v>69</v>
      </c>
      <c r="E43" s="241">
        <f>SUM(E44,E47)</f>
        <v>1245800</v>
      </c>
      <c r="F43" s="241">
        <f>SUM(F44,F47)</f>
        <v>222571.47999999998</v>
      </c>
      <c r="G43" s="458">
        <f t="shared" si="1"/>
        <v>17.865747310964842</v>
      </c>
    </row>
    <row r="44" spans="1:7" ht="15.75">
      <c r="A44" s="232"/>
      <c r="B44" s="263"/>
      <c r="C44" s="263">
        <v>6050</v>
      </c>
      <c r="D44" s="244" t="s">
        <v>270</v>
      </c>
      <c r="E44" s="230">
        <f>SUM(E45:E46)</f>
        <v>1205800</v>
      </c>
      <c r="F44" s="230">
        <f>SUM(F45:F46)</f>
        <v>201141.31</v>
      </c>
      <c r="G44" s="459">
        <f t="shared" si="1"/>
        <v>16.681150273677225</v>
      </c>
    </row>
    <row r="45" spans="1:7" s="451" customFormat="1" ht="15.75">
      <c r="A45" s="232"/>
      <c r="B45" s="415"/>
      <c r="C45" s="415"/>
      <c r="D45" s="244" t="s">
        <v>463</v>
      </c>
      <c r="E45" s="230">
        <v>1105800</v>
      </c>
      <c r="F45" s="230">
        <v>201141.31</v>
      </c>
      <c r="G45" s="459">
        <f t="shared" si="1"/>
        <v>18.189664496292277</v>
      </c>
    </row>
    <row r="46" spans="1:7" ht="32.25" customHeight="1">
      <c r="A46" s="232"/>
      <c r="B46" s="415"/>
      <c r="C46" s="415"/>
      <c r="D46" s="244" t="s">
        <v>464</v>
      </c>
      <c r="E46" s="230">
        <v>100000</v>
      </c>
      <c r="F46" s="230">
        <v>0</v>
      </c>
      <c r="G46" s="459">
        <f t="shared" si="1"/>
        <v>0</v>
      </c>
    </row>
    <row r="47" spans="1:7" ht="15.75">
      <c r="A47" s="232"/>
      <c r="B47" s="415"/>
      <c r="C47" s="263">
        <v>6057</v>
      </c>
      <c r="D47" s="244" t="s">
        <v>270</v>
      </c>
      <c r="E47" s="230">
        <f>E48</f>
        <v>40000</v>
      </c>
      <c r="F47" s="230">
        <f>F48</f>
        <v>21430.17</v>
      </c>
      <c r="G47" s="459">
        <f t="shared" si="1"/>
        <v>53.575424999999996</v>
      </c>
    </row>
    <row r="48" spans="1:7" ht="15.75">
      <c r="A48" s="232"/>
      <c r="B48" s="415"/>
      <c r="C48" s="415"/>
      <c r="D48" s="244" t="s">
        <v>213</v>
      </c>
      <c r="E48" s="230">
        <v>40000</v>
      </c>
      <c r="F48" s="230">
        <v>21430.17</v>
      </c>
      <c r="G48" s="459">
        <f t="shared" si="1"/>
        <v>53.575424999999996</v>
      </c>
    </row>
    <row r="49" spans="1:7" ht="31.5">
      <c r="A49" s="439">
        <v>754</v>
      </c>
      <c r="B49" s="439"/>
      <c r="C49" s="439"/>
      <c r="D49" s="269" t="s">
        <v>465</v>
      </c>
      <c r="E49" s="272">
        <f>SUM(E53,E50)</f>
        <v>1326000</v>
      </c>
      <c r="F49" s="272">
        <f>SUM(F53,F50)</f>
        <v>603026.6</v>
      </c>
      <c r="G49" s="457">
        <f t="shared" si="1"/>
        <v>45.477119155354444</v>
      </c>
    </row>
    <row r="50" spans="1:7" ht="15.75">
      <c r="A50" s="232"/>
      <c r="B50" s="232">
        <v>75405</v>
      </c>
      <c r="C50" s="232"/>
      <c r="D50" s="233" t="s">
        <v>312</v>
      </c>
      <c r="E50" s="241">
        <f>E51</f>
        <v>20000</v>
      </c>
      <c r="F50" s="241">
        <f>F51</f>
        <v>0</v>
      </c>
      <c r="G50" s="458">
        <f t="shared" si="1"/>
        <v>0</v>
      </c>
    </row>
    <row r="51" spans="1:7" ht="31.5">
      <c r="A51" s="232"/>
      <c r="B51" s="263"/>
      <c r="C51" s="263">
        <v>6170</v>
      </c>
      <c r="D51" s="200" t="s">
        <v>313</v>
      </c>
      <c r="E51" s="230">
        <f>SUM(E52)</f>
        <v>20000</v>
      </c>
      <c r="F51" s="230">
        <f>SUM(F52)</f>
        <v>0</v>
      </c>
      <c r="G51" s="459">
        <f t="shared" si="1"/>
        <v>0</v>
      </c>
    </row>
    <row r="52" spans="1:7" ht="31.5">
      <c r="A52" s="232"/>
      <c r="B52" s="263"/>
      <c r="C52" s="263"/>
      <c r="D52" s="244" t="s">
        <v>466</v>
      </c>
      <c r="E52" s="230">
        <v>20000</v>
      </c>
      <c r="F52" s="230">
        <v>0</v>
      </c>
      <c r="G52" s="459">
        <f t="shared" si="1"/>
        <v>0</v>
      </c>
    </row>
    <row r="53" spans="1:7" ht="15.75">
      <c r="A53" s="232"/>
      <c r="B53" s="232">
        <v>75412</v>
      </c>
      <c r="C53" s="232"/>
      <c r="D53" s="233" t="s">
        <v>314</v>
      </c>
      <c r="E53" s="241">
        <f>SUM(E54,E56)</f>
        <v>1306000</v>
      </c>
      <c r="F53" s="241">
        <f>SUM(F54,F56)</f>
        <v>603026.6</v>
      </c>
      <c r="G53" s="458">
        <f t="shared" si="1"/>
        <v>46.173552833078105</v>
      </c>
    </row>
    <row r="54" spans="1:7" s="451" customFormat="1" ht="15.75">
      <c r="A54" s="232"/>
      <c r="B54" s="263"/>
      <c r="C54" s="263">
        <v>6050</v>
      </c>
      <c r="D54" s="244" t="s">
        <v>262</v>
      </c>
      <c r="E54" s="230">
        <f>SUM(E55)</f>
        <v>1300000</v>
      </c>
      <c r="F54" s="230">
        <f>SUM(F55)</f>
        <v>603026.6</v>
      </c>
      <c r="G54" s="459">
        <f t="shared" si="1"/>
        <v>46.38666153846154</v>
      </c>
    </row>
    <row r="55" spans="1:7" ht="31.5">
      <c r="A55" s="232"/>
      <c r="B55" s="263"/>
      <c r="C55" s="263"/>
      <c r="D55" s="244" t="s">
        <v>467</v>
      </c>
      <c r="E55" s="230">
        <v>1300000</v>
      </c>
      <c r="F55" s="230">
        <v>603026.6</v>
      </c>
      <c r="G55" s="459">
        <f t="shared" si="1"/>
        <v>46.38666153846154</v>
      </c>
    </row>
    <row r="56" spans="1:7" ht="47.25">
      <c r="A56" s="232"/>
      <c r="B56" s="263"/>
      <c r="C56" s="263">
        <v>6230</v>
      </c>
      <c r="D56" s="126" t="s">
        <v>316</v>
      </c>
      <c r="E56" s="230">
        <f>E57</f>
        <v>6000</v>
      </c>
      <c r="F56" s="230">
        <f>F57</f>
        <v>0</v>
      </c>
      <c r="G56" s="459">
        <f t="shared" si="1"/>
        <v>0</v>
      </c>
    </row>
    <row r="57" spans="1:7" ht="15.75">
      <c r="A57" s="232"/>
      <c r="B57" s="263"/>
      <c r="C57" s="263"/>
      <c r="D57" s="244" t="s">
        <v>468</v>
      </c>
      <c r="E57" s="230">
        <v>6000</v>
      </c>
      <c r="F57" s="230">
        <v>0</v>
      </c>
      <c r="G57" s="459">
        <f t="shared" si="1"/>
        <v>0</v>
      </c>
    </row>
    <row r="58" spans="1:7" ht="15.75">
      <c r="A58" s="439">
        <v>801</v>
      </c>
      <c r="B58" s="439"/>
      <c r="C58" s="439"/>
      <c r="D58" s="269" t="s">
        <v>134</v>
      </c>
      <c r="E58" s="272">
        <f>E59+E70+E64+E67</f>
        <v>711084</v>
      </c>
      <c r="F58" s="272">
        <f>F59+F70+F64+F67</f>
        <v>10004</v>
      </c>
      <c r="G58" s="457">
        <f t="shared" si="1"/>
        <v>1.4068661367714645</v>
      </c>
    </row>
    <row r="59" spans="1:7" ht="15.75">
      <c r="A59" s="238"/>
      <c r="B59" s="238">
        <v>80101</v>
      </c>
      <c r="C59" s="238"/>
      <c r="D59" s="233" t="s">
        <v>135</v>
      </c>
      <c r="E59" s="471">
        <f>E60</f>
        <v>415484</v>
      </c>
      <c r="F59" s="471">
        <f>F60</f>
        <v>854</v>
      </c>
      <c r="G59" s="458">
        <f t="shared" si="1"/>
        <v>0.20554341442751106</v>
      </c>
    </row>
    <row r="60" spans="1:7" ht="15.75">
      <c r="A60" s="472"/>
      <c r="B60" s="472"/>
      <c r="C60" s="263">
        <v>6050</v>
      </c>
      <c r="D60" s="244" t="s">
        <v>270</v>
      </c>
      <c r="E60" s="230">
        <f>SUM(E61:E63)</f>
        <v>415484</v>
      </c>
      <c r="F60" s="230">
        <f>SUM(F61:F63)</f>
        <v>854</v>
      </c>
      <c r="G60" s="459">
        <f t="shared" si="1"/>
        <v>0.20554341442751106</v>
      </c>
    </row>
    <row r="61" spans="1:7" ht="15.75">
      <c r="A61" s="472"/>
      <c r="B61" s="472"/>
      <c r="C61" s="469"/>
      <c r="D61" s="470" t="s">
        <v>469</v>
      </c>
      <c r="E61" s="468">
        <v>127700</v>
      </c>
      <c r="F61" s="468">
        <v>0</v>
      </c>
      <c r="G61" s="459">
        <f t="shared" si="1"/>
        <v>0</v>
      </c>
    </row>
    <row r="62" spans="1:7" ht="15.75">
      <c r="A62" s="472"/>
      <c r="B62" s="472"/>
      <c r="C62" s="469"/>
      <c r="D62" s="470" t="s">
        <v>470</v>
      </c>
      <c r="E62" s="468">
        <v>230900</v>
      </c>
      <c r="F62" s="468">
        <v>854</v>
      </c>
      <c r="G62" s="459">
        <f t="shared" si="1"/>
        <v>0.36985708098744047</v>
      </c>
    </row>
    <row r="63" spans="1:7" ht="15.75">
      <c r="A63" s="472"/>
      <c r="B63" s="472"/>
      <c r="C63" s="469"/>
      <c r="D63" s="470" t="s">
        <v>471</v>
      </c>
      <c r="E63" s="468">
        <v>56884</v>
      </c>
      <c r="F63" s="468">
        <v>0</v>
      </c>
      <c r="G63" s="459">
        <f t="shared" si="1"/>
        <v>0</v>
      </c>
    </row>
    <row r="64" spans="1:7" ht="15.75">
      <c r="A64" s="225"/>
      <c r="B64" s="225">
        <v>80110</v>
      </c>
      <c r="C64" s="225"/>
      <c r="D64" s="121" t="s">
        <v>144</v>
      </c>
      <c r="E64" s="123">
        <f>E65</f>
        <v>40000</v>
      </c>
      <c r="F64" s="123">
        <f>F65</f>
        <v>9150</v>
      </c>
      <c r="G64" s="458">
        <f t="shared" si="1"/>
        <v>22.875</v>
      </c>
    </row>
    <row r="65" spans="1:7" ht="15.75">
      <c r="A65" s="472"/>
      <c r="B65" s="472"/>
      <c r="C65" s="263">
        <v>6050</v>
      </c>
      <c r="D65" s="244" t="s">
        <v>270</v>
      </c>
      <c r="E65" s="468">
        <f>E66</f>
        <v>40000</v>
      </c>
      <c r="F65" s="468">
        <f>F66</f>
        <v>9150</v>
      </c>
      <c r="G65" s="459">
        <f t="shared" si="1"/>
        <v>22.875</v>
      </c>
    </row>
    <row r="66" spans="1:7" ht="31.5">
      <c r="A66" s="472"/>
      <c r="B66" s="472"/>
      <c r="C66" s="469"/>
      <c r="D66" s="470" t="s">
        <v>472</v>
      </c>
      <c r="E66" s="468">
        <v>40000</v>
      </c>
      <c r="F66" s="468">
        <v>9150</v>
      </c>
      <c r="G66" s="459">
        <f t="shared" si="1"/>
        <v>22.875</v>
      </c>
    </row>
    <row r="67" spans="1:7" ht="15.75">
      <c r="A67" s="225"/>
      <c r="B67" s="225">
        <v>80113</v>
      </c>
      <c r="C67" s="225"/>
      <c r="D67" s="121" t="s">
        <v>147</v>
      </c>
      <c r="E67" s="123">
        <f>E68</f>
        <v>250100</v>
      </c>
      <c r="F67" s="123">
        <f>F68</f>
        <v>0</v>
      </c>
      <c r="G67" s="458">
        <f t="shared" si="1"/>
        <v>0</v>
      </c>
    </row>
    <row r="68" spans="1:7" ht="15.75">
      <c r="A68" s="472"/>
      <c r="B68" s="472"/>
      <c r="C68" s="263">
        <v>6050</v>
      </c>
      <c r="D68" s="244" t="s">
        <v>270</v>
      </c>
      <c r="E68" s="468">
        <f>E69</f>
        <v>250100</v>
      </c>
      <c r="F68" s="468">
        <f>F69</f>
        <v>0</v>
      </c>
      <c r="G68" s="459">
        <f t="shared" si="1"/>
        <v>0</v>
      </c>
    </row>
    <row r="69" spans="1:7" ht="15.75">
      <c r="A69" s="472"/>
      <c r="B69" s="472"/>
      <c r="C69" s="469"/>
      <c r="D69" s="473" t="s">
        <v>473</v>
      </c>
      <c r="E69" s="468">
        <v>250100</v>
      </c>
      <c r="F69" s="468">
        <v>0</v>
      </c>
      <c r="G69" s="459">
        <f t="shared" si="1"/>
        <v>0</v>
      </c>
    </row>
    <row r="70" spans="1:7" ht="15.75">
      <c r="A70" s="474"/>
      <c r="B70" s="475">
        <v>80148</v>
      </c>
      <c r="C70" s="476"/>
      <c r="D70" s="477" t="s">
        <v>148</v>
      </c>
      <c r="E70" s="478">
        <f>E71</f>
        <v>5500</v>
      </c>
      <c r="F70" s="478">
        <f>F71</f>
        <v>0</v>
      </c>
      <c r="G70" s="458">
        <f aca="true" t="shared" si="2" ref="G70:G101">F70/E70*100</f>
        <v>0</v>
      </c>
    </row>
    <row r="71" spans="1:7" ht="15.75">
      <c r="A71" s="263"/>
      <c r="B71" s="263"/>
      <c r="C71" s="263">
        <v>6060</v>
      </c>
      <c r="D71" s="244" t="s">
        <v>373</v>
      </c>
      <c r="E71" s="230">
        <v>5500</v>
      </c>
      <c r="F71" s="230">
        <f>F72</f>
        <v>0</v>
      </c>
      <c r="G71" s="459">
        <f t="shared" si="2"/>
        <v>0</v>
      </c>
    </row>
    <row r="72" spans="1:7" ht="15.75">
      <c r="A72" s="263"/>
      <c r="B72" s="263"/>
      <c r="C72" s="263"/>
      <c r="D72" s="244" t="s">
        <v>474</v>
      </c>
      <c r="E72" s="230">
        <v>5500</v>
      </c>
      <c r="F72" s="230">
        <v>0</v>
      </c>
      <c r="G72" s="459">
        <f t="shared" si="2"/>
        <v>0</v>
      </c>
    </row>
    <row r="73" spans="1:7" ht="15.75">
      <c r="A73" s="439">
        <v>803</v>
      </c>
      <c r="B73" s="439"/>
      <c r="C73" s="439"/>
      <c r="D73" s="269" t="s">
        <v>236</v>
      </c>
      <c r="E73" s="272">
        <f aca="true" t="shared" si="3" ref="E73:F75">E74</f>
        <v>10000</v>
      </c>
      <c r="F73" s="272">
        <f t="shared" si="3"/>
        <v>0</v>
      </c>
      <c r="G73" s="457">
        <f t="shared" si="2"/>
        <v>0</v>
      </c>
    </row>
    <row r="74" spans="1:7" ht="15.75">
      <c r="A74" s="238"/>
      <c r="B74" s="238">
        <v>80395</v>
      </c>
      <c r="C74" s="238"/>
      <c r="D74" s="233" t="s">
        <v>42</v>
      </c>
      <c r="E74" s="471">
        <f t="shared" si="3"/>
        <v>10000</v>
      </c>
      <c r="F74" s="471">
        <f t="shared" si="3"/>
        <v>0</v>
      </c>
      <c r="G74" s="459">
        <f t="shared" si="2"/>
        <v>0</v>
      </c>
    </row>
    <row r="75" spans="1:7" ht="47.25">
      <c r="A75" s="472"/>
      <c r="B75" s="472"/>
      <c r="C75" s="263">
        <v>6300</v>
      </c>
      <c r="D75" s="200" t="s">
        <v>375</v>
      </c>
      <c r="E75" s="230">
        <f t="shared" si="3"/>
        <v>10000</v>
      </c>
      <c r="F75" s="230">
        <f t="shared" si="3"/>
        <v>0</v>
      </c>
      <c r="G75" s="459">
        <f t="shared" si="2"/>
        <v>0</v>
      </c>
    </row>
    <row r="76" spans="1:7" ht="15.75">
      <c r="A76" s="472"/>
      <c r="B76" s="472"/>
      <c r="C76" s="469"/>
      <c r="D76" s="470" t="s">
        <v>475</v>
      </c>
      <c r="E76" s="468">
        <v>10000</v>
      </c>
      <c r="F76" s="468">
        <v>0</v>
      </c>
      <c r="G76" s="459">
        <f t="shared" si="2"/>
        <v>0</v>
      </c>
    </row>
    <row r="77" spans="1:7" ht="15.75">
      <c r="A77" s="439">
        <v>852</v>
      </c>
      <c r="B77" s="439"/>
      <c r="C77" s="439"/>
      <c r="D77" s="269" t="s">
        <v>204</v>
      </c>
      <c r="E77" s="272">
        <f aca="true" t="shared" si="4" ref="E77:F79">E78</f>
        <v>174740</v>
      </c>
      <c r="F77" s="272">
        <f t="shared" si="4"/>
        <v>0</v>
      </c>
      <c r="G77" s="457">
        <f t="shared" si="2"/>
        <v>0</v>
      </c>
    </row>
    <row r="78" spans="1:7" ht="15.75">
      <c r="A78" s="238"/>
      <c r="B78" s="238">
        <v>85219</v>
      </c>
      <c r="C78" s="238"/>
      <c r="D78" s="233" t="s">
        <v>476</v>
      </c>
      <c r="E78" s="471">
        <f t="shared" si="4"/>
        <v>174740</v>
      </c>
      <c r="F78" s="471">
        <f t="shared" si="4"/>
        <v>0</v>
      </c>
      <c r="G78" s="458">
        <f t="shared" si="2"/>
        <v>0</v>
      </c>
    </row>
    <row r="79" spans="1:7" ht="15.75">
      <c r="A79" s="472"/>
      <c r="B79" s="472"/>
      <c r="C79" s="263">
        <v>6060</v>
      </c>
      <c r="D79" s="244" t="s">
        <v>373</v>
      </c>
      <c r="E79" s="230">
        <f t="shared" si="4"/>
        <v>174740</v>
      </c>
      <c r="F79" s="230">
        <f t="shared" si="4"/>
        <v>0</v>
      </c>
      <c r="G79" s="459">
        <f t="shared" si="2"/>
        <v>0</v>
      </c>
    </row>
    <row r="80" spans="1:7" ht="15.75">
      <c r="A80" s="472"/>
      <c r="B80" s="472"/>
      <c r="C80" s="469"/>
      <c r="D80" s="473" t="s">
        <v>477</v>
      </c>
      <c r="E80" s="468">
        <v>174740</v>
      </c>
      <c r="F80" s="468">
        <v>0</v>
      </c>
      <c r="G80" s="459">
        <f t="shared" si="2"/>
        <v>0</v>
      </c>
    </row>
    <row r="81" spans="1:7" ht="15.75">
      <c r="A81" s="439">
        <v>900</v>
      </c>
      <c r="B81" s="439"/>
      <c r="C81" s="439"/>
      <c r="D81" s="269" t="s">
        <v>406</v>
      </c>
      <c r="E81" s="272">
        <f>E82+E92+E89+E85</f>
        <v>589572</v>
      </c>
      <c r="F81" s="272">
        <f>F82+F92+F89+F85</f>
        <v>148142.78</v>
      </c>
      <c r="G81" s="457">
        <f t="shared" si="2"/>
        <v>25.127173610687077</v>
      </c>
    </row>
    <row r="82" spans="1:7" ht="15.75">
      <c r="A82" s="232"/>
      <c r="B82" s="232">
        <v>90001</v>
      </c>
      <c r="C82" s="232"/>
      <c r="D82" s="233" t="s">
        <v>407</v>
      </c>
      <c r="E82" s="241">
        <f>E83</f>
        <v>73388</v>
      </c>
      <c r="F82" s="241">
        <f>F83</f>
        <v>73388</v>
      </c>
      <c r="G82" s="458">
        <f t="shared" si="2"/>
        <v>100</v>
      </c>
    </row>
    <row r="83" spans="1:7" s="451" customFormat="1" ht="15.75">
      <c r="A83" s="232"/>
      <c r="B83" s="263"/>
      <c r="C83" s="263">
        <v>6050</v>
      </c>
      <c r="D83" s="244" t="s">
        <v>270</v>
      </c>
      <c r="E83" s="230">
        <f>E84</f>
        <v>73388</v>
      </c>
      <c r="F83" s="230">
        <f>F84</f>
        <v>73388</v>
      </c>
      <c r="G83" s="459">
        <f t="shared" si="2"/>
        <v>100</v>
      </c>
    </row>
    <row r="84" spans="1:7" ht="31.5">
      <c r="A84" s="232"/>
      <c r="B84" s="263"/>
      <c r="C84" s="263"/>
      <c r="D84" s="244" t="s">
        <v>478</v>
      </c>
      <c r="E84" s="230">
        <v>73388</v>
      </c>
      <c r="F84" s="230">
        <v>73388</v>
      </c>
      <c r="G84" s="459">
        <f t="shared" si="2"/>
        <v>100</v>
      </c>
    </row>
    <row r="85" spans="1:7" ht="15.75">
      <c r="A85" s="479"/>
      <c r="B85" s="225">
        <v>90004</v>
      </c>
      <c r="C85" s="225"/>
      <c r="D85" s="121" t="s">
        <v>409</v>
      </c>
      <c r="E85" s="123">
        <f>E86</f>
        <v>270750</v>
      </c>
      <c r="F85" s="123">
        <f>F86</f>
        <v>5515</v>
      </c>
      <c r="G85" s="458">
        <f t="shared" si="2"/>
        <v>2.036934441366574</v>
      </c>
    </row>
    <row r="86" spans="1:7" ht="15.75">
      <c r="A86" s="232"/>
      <c r="B86" s="263"/>
      <c r="C86" s="263">
        <v>6050</v>
      </c>
      <c r="D86" s="244" t="s">
        <v>270</v>
      </c>
      <c r="E86" s="230">
        <f>SUM(E87:E88)</f>
        <v>270750</v>
      </c>
      <c r="F86" s="230">
        <f>SUM(F87:F88)</f>
        <v>5515</v>
      </c>
      <c r="G86" s="459">
        <f t="shared" si="2"/>
        <v>2.036934441366574</v>
      </c>
    </row>
    <row r="87" spans="1:7" ht="31.5">
      <c r="A87" s="232"/>
      <c r="B87" s="263"/>
      <c r="C87" s="263"/>
      <c r="D87" s="244" t="s">
        <v>479</v>
      </c>
      <c r="E87" s="230">
        <v>20750</v>
      </c>
      <c r="F87" s="230">
        <v>5490</v>
      </c>
      <c r="G87" s="459">
        <f t="shared" si="2"/>
        <v>26.457831325301207</v>
      </c>
    </row>
    <row r="88" spans="1:7" ht="15.75">
      <c r="A88" s="232"/>
      <c r="B88" s="263"/>
      <c r="C88" s="263"/>
      <c r="D88" s="244" t="s">
        <v>480</v>
      </c>
      <c r="E88" s="230">
        <v>250000</v>
      </c>
      <c r="F88" s="230">
        <v>25</v>
      </c>
      <c r="G88" s="459">
        <f t="shared" si="2"/>
        <v>0.01</v>
      </c>
    </row>
    <row r="89" spans="1:7" s="451" customFormat="1" ht="15.75">
      <c r="A89" s="480"/>
      <c r="B89" s="232">
        <v>90015</v>
      </c>
      <c r="C89" s="232"/>
      <c r="D89" s="233" t="s">
        <v>411</v>
      </c>
      <c r="E89" s="241">
        <f>SUM(E90)</f>
        <v>240000</v>
      </c>
      <c r="F89" s="241">
        <f>SUM(F90)</f>
        <v>69239.78</v>
      </c>
      <c r="G89" s="458">
        <f t="shared" si="2"/>
        <v>28.849908333333335</v>
      </c>
    </row>
    <row r="90" spans="1:7" s="451" customFormat="1" ht="15.75">
      <c r="A90" s="480"/>
      <c r="B90" s="232"/>
      <c r="C90" s="263">
        <v>6050</v>
      </c>
      <c r="D90" s="244" t="s">
        <v>270</v>
      </c>
      <c r="E90" s="230">
        <f>SUM(E91:E91)</f>
        <v>240000</v>
      </c>
      <c r="F90" s="230">
        <f>SUM(F91:F91)</f>
        <v>69239.78</v>
      </c>
      <c r="G90" s="459">
        <f t="shared" si="2"/>
        <v>28.849908333333335</v>
      </c>
    </row>
    <row r="91" spans="1:7" s="451" customFormat="1" ht="15.75">
      <c r="A91" s="480"/>
      <c r="B91" s="232"/>
      <c r="C91" s="232"/>
      <c r="D91" s="244" t="s">
        <v>481</v>
      </c>
      <c r="E91" s="230">
        <v>240000</v>
      </c>
      <c r="F91" s="230">
        <v>69239.78</v>
      </c>
      <c r="G91" s="459">
        <f t="shared" si="2"/>
        <v>28.849908333333335</v>
      </c>
    </row>
    <row r="92" spans="1:7" ht="15.75">
      <c r="A92" s="232"/>
      <c r="B92" s="232">
        <v>90095</v>
      </c>
      <c r="C92" s="232"/>
      <c r="D92" s="233" t="s">
        <v>42</v>
      </c>
      <c r="E92" s="241">
        <f>SUM(E93)</f>
        <v>5434</v>
      </c>
      <c r="F92" s="241">
        <f>SUM(F93)</f>
        <v>0</v>
      </c>
      <c r="G92" s="458">
        <f t="shared" si="2"/>
        <v>0</v>
      </c>
    </row>
    <row r="93" spans="1:7" ht="15.75">
      <c r="A93" s="263"/>
      <c r="B93" s="263"/>
      <c r="C93" s="263">
        <v>6050</v>
      </c>
      <c r="D93" s="244" t="s">
        <v>270</v>
      </c>
      <c r="E93" s="230">
        <f>E94</f>
        <v>5434</v>
      </c>
      <c r="F93" s="230">
        <f>F94</f>
        <v>0</v>
      </c>
      <c r="G93" s="459">
        <f t="shared" si="2"/>
        <v>0</v>
      </c>
    </row>
    <row r="94" spans="1:7" ht="15.75">
      <c r="A94" s="263"/>
      <c r="B94" s="263"/>
      <c r="C94" s="415"/>
      <c r="D94" s="244" t="s">
        <v>482</v>
      </c>
      <c r="E94" s="230">
        <v>5434</v>
      </c>
      <c r="F94" s="230">
        <v>0</v>
      </c>
      <c r="G94" s="459">
        <f t="shared" si="2"/>
        <v>0</v>
      </c>
    </row>
    <row r="95" spans="1:7" ht="15.75">
      <c r="A95" s="439">
        <v>921</v>
      </c>
      <c r="B95" s="439"/>
      <c r="C95" s="439"/>
      <c r="D95" s="269" t="s">
        <v>187</v>
      </c>
      <c r="E95" s="272">
        <f>E96+E100</f>
        <v>123000</v>
      </c>
      <c r="F95" s="272">
        <f>F96+F100</f>
        <v>0</v>
      </c>
      <c r="G95" s="457">
        <f t="shared" si="2"/>
        <v>0</v>
      </c>
    </row>
    <row r="96" spans="1:7" ht="15.75">
      <c r="A96" s="481"/>
      <c r="B96" s="481">
        <v>92109</v>
      </c>
      <c r="C96" s="481"/>
      <c r="D96" s="233" t="s">
        <v>188</v>
      </c>
      <c r="E96" s="235">
        <f>E97</f>
        <v>60000</v>
      </c>
      <c r="F96" s="235">
        <f>F97</f>
        <v>0</v>
      </c>
      <c r="G96" s="458">
        <f t="shared" si="2"/>
        <v>0</v>
      </c>
    </row>
    <row r="97" spans="1:7" ht="15.75">
      <c r="A97" s="481"/>
      <c r="B97" s="481"/>
      <c r="C97" s="263">
        <v>6050</v>
      </c>
      <c r="D97" s="244" t="s">
        <v>262</v>
      </c>
      <c r="E97" s="230">
        <f>SUM(E98:E99)</f>
        <v>60000</v>
      </c>
      <c r="F97" s="230">
        <f>SUM(F98:F99)</f>
        <v>0</v>
      </c>
      <c r="G97" s="459">
        <f t="shared" si="2"/>
        <v>0</v>
      </c>
    </row>
    <row r="98" spans="1:7" ht="15.75">
      <c r="A98" s="481"/>
      <c r="B98" s="481"/>
      <c r="C98" s="263"/>
      <c r="D98" s="244" t="s">
        <v>483</v>
      </c>
      <c r="E98" s="230">
        <v>30000</v>
      </c>
      <c r="F98" s="230">
        <v>0</v>
      </c>
      <c r="G98" s="459">
        <f t="shared" si="2"/>
        <v>0</v>
      </c>
    </row>
    <row r="99" spans="1:7" ht="31.5">
      <c r="A99" s="481"/>
      <c r="B99" s="481"/>
      <c r="C99" s="263"/>
      <c r="D99" s="244" t="s">
        <v>484</v>
      </c>
      <c r="E99" s="230">
        <v>30000</v>
      </c>
      <c r="F99" s="230">
        <v>0</v>
      </c>
      <c r="G99" s="459">
        <f t="shared" si="2"/>
        <v>0</v>
      </c>
    </row>
    <row r="100" spans="1:7" ht="15.75">
      <c r="A100" s="232"/>
      <c r="B100" s="232">
        <v>92116</v>
      </c>
      <c r="C100" s="232"/>
      <c r="D100" s="233" t="s">
        <v>417</v>
      </c>
      <c r="E100" s="241">
        <f>E101</f>
        <v>63000</v>
      </c>
      <c r="F100" s="241">
        <f>F101</f>
        <v>0</v>
      </c>
      <c r="G100" s="458">
        <f t="shared" si="2"/>
        <v>0</v>
      </c>
    </row>
    <row r="101" spans="1:7" ht="15.75">
      <c r="A101" s="232"/>
      <c r="B101" s="263"/>
      <c r="C101" s="263">
        <v>6050</v>
      </c>
      <c r="D101" s="244" t="s">
        <v>262</v>
      </c>
      <c r="E101" s="230">
        <f>E102</f>
        <v>63000</v>
      </c>
      <c r="F101" s="230">
        <f>F102</f>
        <v>0</v>
      </c>
      <c r="G101" s="459">
        <f t="shared" si="2"/>
        <v>0</v>
      </c>
    </row>
    <row r="102" spans="1:9" ht="15.75">
      <c r="A102" s="232"/>
      <c r="B102" s="263"/>
      <c r="C102" s="263"/>
      <c r="D102" s="244" t="s">
        <v>485</v>
      </c>
      <c r="E102" s="230">
        <v>63000</v>
      </c>
      <c r="F102" s="230">
        <v>0</v>
      </c>
      <c r="G102" s="459">
        <f aca="true" t="shared" si="5" ref="G102:G133">F102/E102*100</f>
        <v>0</v>
      </c>
      <c r="H102" s="451"/>
      <c r="I102" s="451"/>
    </row>
    <row r="103" spans="1:7" s="451" customFormat="1" ht="15.75">
      <c r="A103" s="439">
        <v>926</v>
      </c>
      <c r="B103" s="439"/>
      <c r="C103" s="439"/>
      <c r="D103" s="269" t="s">
        <v>190</v>
      </c>
      <c r="E103" s="272">
        <f>E104+E114</f>
        <v>3266564</v>
      </c>
      <c r="F103" s="272">
        <f>F104+F114</f>
        <v>111465.44</v>
      </c>
      <c r="G103" s="457">
        <f t="shared" si="5"/>
        <v>3.412314591111639</v>
      </c>
    </row>
    <row r="104" spans="1:7" s="451" customFormat="1" ht="15.75">
      <c r="A104" s="232"/>
      <c r="B104" s="232">
        <v>92601</v>
      </c>
      <c r="C104" s="232"/>
      <c r="D104" s="233" t="s">
        <v>191</v>
      </c>
      <c r="E104" s="241">
        <f>E105+E112+E108+E110</f>
        <v>3173000</v>
      </c>
      <c r="F104" s="241">
        <f>F105+F112+F108+F110</f>
        <v>108417.98</v>
      </c>
      <c r="G104" s="458">
        <f t="shared" si="5"/>
        <v>3.416891900409707</v>
      </c>
    </row>
    <row r="105" spans="1:7" ht="15.75">
      <c r="A105" s="232"/>
      <c r="B105" s="263"/>
      <c r="C105" s="263">
        <v>6050</v>
      </c>
      <c r="D105" s="244" t="s">
        <v>262</v>
      </c>
      <c r="E105" s="230">
        <f>E106+E107</f>
        <v>1175000</v>
      </c>
      <c r="F105" s="230">
        <f>F106+F107</f>
        <v>10410</v>
      </c>
      <c r="G105" s="459">
        <f t="shared" si="5"/>
        <v>0.8859574468085105</v>
      </c>
    </row>
    <row r="106" spans="1:7" ht="31.5">
      <c r="A106" s="232"/>
      <c r="B106" s="263"/>
      <c r="C106" s="263"/>
      <c r="D106" s="244" t="s">
        <v>486</v>
      </c>
      <c r="E106" s="230">
        <v>25000</v>
      </c>
      <c r="F106" s="230">
        <v>610</v>
      </c>
      <c r="G106" s="459">
        <f t="shared" si="5"/>
        <v>2.44</v>
      </c>
    </row>
    <row r="107" spans="1:7" ht="31.5">
      <c r="A107" s="232"/>
      <c r="B107" s="263"/>
      <c r="C107" s="263"/>
      <c r="D107" s="244" t="s">
        <v>487</v>
      </c>
      <c r="E107" s="230">
        <v>1150000</v>
      </c>
      <c r="F107" s="230">
        <v>9800</v>
      </c>
      <c r="G107" s="459">
        <f t="shared" si="5"/>
        <v>0.8521739130434783</v>
      </c>
    </row>
    <row r="108" spans="1:7" ht="15.75">
      <c r="A108" s="232"/>
      <c r="B108" s="263"/>
      <c r="C108" s="263">
        <v>6057</v>
      </c>
      <c r="D108" s="244" t="s">
        <v>262</v>
      </c>
      <c r="E108" s="230">
        <f>E109</f>
        <v>1400000</v>
      </c>
      <c r="F108" s="230">
        <f>F109</f>
        <v>0</v>
      </c>
      <c r="G108" s="459">
        <f t="shared" si="5"/>
        <v>0</v>
      </c>
    </row>
    <row r="109" spans="1:7" ht="31.5">
      <c r="A109" s="232"/>
      <c r="B109" s="263"/>
      <c r="C109" s="263"/>
      <c r="D109" s="244" t="s">
        <v>225</v>
      </c>
      <c r="E109" s="230">
        <v>1400000</v>
      </c>
      <c r="F109" s="230">
        <v>0</v>
      </c>
      <c r="G109" s="459">
        <f t="shared" si="5"/>
        <v>0</v>
      </c>
    </row>
    <row r="110" spans="1:7" ht="15.75">
      <c r="A110" s="232"/>
      <c r="B110" s="263"/>
      <c r="C110" s="263">
        <v>6059</v>
      </c>
      <c r="D110" s="244" t="s">
        <v>262</v>
      </c>
      <c r="E110" s="230">
        <f>E111</f>
        <v>500000</v>
      </c>
      <c r="F110" s="230">
        <v>7.98</v>
      </c>
      <c r="G110" s="459">
        <f t="shared" si="5"/>
        <v>0.001596</v>
      </c>
    </row>
    <row r="111" spans="1:7" ht="31.5">
      <c r="A111" s="232"/>
      <c r="B111" s="263"/>
      <c r="C111" s="263"/>
      <c r="D111" s="244" t="s">
        <v>225</v>
      </c>
      <c r="E111" s="230">
        <v>500000</v>
      </c>
      <c r="F111" s="230">
        <v>7.98</v>
      </c>
      <c r="G111" s="459">
        <f t="shared" si="5"/>
        <v>0.001596</v>
      </c>
    </row>
    <row r="112" spans="1:7" ht="47.25">
      <c r="A112" s="294"/>
      <c r="B112" s="294"/>
      <c r="C112" s="294">
        <v>6620</v>
      </c>
      <c r="D112" s="341" t="s">
        <v>266</v>
      </c>
      <c r="E112" s="304">
        <f>E113</f>
        <v>98000</v>
      </c>
      <c r="F112" s="304">
        <f>F113</f>
        <v>98000</v>
      </c>
      <c r="G112" s="459">
        <f t="shared" si="5"/>
        <v>100</v>
      </c>
    </row>
    <row r="113" spans="1:7" ht="47.25">
      <c r="A113" s="294"/>
      <c r="B113" s="294"/>
      <c r="C113" s="294"/>
      <c r="D113" s="243" t="s">
        <v>488</v>
      </c>
      <c r="E113" s="304">
        <v>98000</v>
      </c>
      <c r="F113" s="304">
        <v>98000</v>
      </c>
      <c r="G113" s="459">
        <f t="shared" si="5"/>
        <v>100</v>
      </c>
    </row>
    <row r="114" spans="1:7" ht="15.75">
      <c r="A114" s="232"/>
      <c r="B114" s="232">
        <v>92695</v>
      </c>
      <c r="C114" s="232"/>
      <c r="D114" s="233" t="s">
        <v>42</v>
      </c>
      <c r="E114" s="241">
        <f>E117+E115</f>
        <v>93564</v>
      </c>
      <c r="F114" s="241">
        <f>F117+F115</f>
        <v>3047.46</v>
      </c>
      <c r="G114" s="458">
        <f t="shared" si="5"/>
        <v>3.2570860587405415</v>
      </c>
    </row>
    <row r="115" spans="1:7" ht="15.75">
      <c r="A115" s="232"/>
      <c r="B115" s="232"/>
      <c r="C115" s="263">
        <v>6050</v>
      </c>
      <c r="D115" s="244" t="s">
        <v>262</v>
      </c>
      <c r="E115" s="241">
        <f>E116</f>
        <v>8564</v>
      </c>
      <c r="F115" s="241">
        <f>F116</f>
        <v>0</v>
      </c>
      <c r="G115" s="458">
        <f t="shared" si="5"/>
        <v>0</v>
      </c>
    </row>
    <row r="116" spans="1:7" ht="15.75">
      <c r="A116" s="232"/>
      <c r="B116" s="232"/>
      <c r="C116" s="263"/>
      <c r="D116" s="244" t="s">
        <v>489</v>
      </c>
      <c r="E116" s="230">
        <f>6364+2200</f>
        <v>8564</v>
      </c>
      <c r="F116" s="230">
        <v>0</v>
      </c>
      <c r="G116" s="459">
        <f t="shared" si="5"/>
        <v>0</v>
      </c>
    </row>
    <row r="117" spans="1:7" ht="15.75">
      <c r="A117" s="263"/>
      <c r="B117" s="263"/>
      <c r="C117" s="263">
        <v>6060</v>
      </c>
      <c r="D117" s="244" t="s">
        <v>373</v>
      </c>
      <c r="E117" s="230">
        <f>E118</f>
        <v>85000</v>
      </c>
      <c r="F117" s="230">
        <f>F118</f>
        <v>3047.46</v>
      </c>
      <c r="G117" s="459">
        <f t="shared" si="5"/>
        <v>3.585247058823529</v>
      </c>
    </row>
    <row r="118" spans="1:7" ht="15.75">
      <c r="A118" s="263"/>
      <c r="B118" s="263"/>
      <c r="C118" s="263"/>
      <c r="D118" s="244" t="s">
        <v>490</v>
      </c>
      <c r="E118" s="230">
        <v>85000</v>
      </c>
      <c r="F118" s="230">
        <v>3047.46</v>
      </c>
      <c r="G118" s="459">
        <f t="shared" si="5"/>
        <v>3.585247058823529</v>
      </c>
    </row>
    <row r="119" spans="1:7" ht="15" customHeight="1">
      <c r="A119" s="967" t="s">
        <v>195</v>
      </c>
      <c r="B119" s="967"/>
      <c r="C119" s="967"/>
      <c r="D119" s="967"/>
      <c r="E119" s="482">
        <f>E103+E95+E81+E58+E49+E42+E12+E6+E36+E73+E77</f>
        <v>16861864</v>
      </c>
      <c r="F119" s="482">
        <f>F103+F95+F81+F58+F49+F42+F12+F6+F36+F73+F77</f>
        <v>2599587.61</v>
      </c>
      <c r="G119" s="483">
        <f t="shared" si="5"/>
        <v>15.416964636887121</v>
      </c>
    </row>
    <row r="120" spans="5:6" ht="15.75">
      <c r="E120" s="484"/>
      <c r="F120" s="484"/>
    </row>
    <row r="121" spans="5:6" ht="15.75">
      <c r="E121" s="484"/>
      <c r="F121" s="484"/>
    </row>
    <row r="122" spans="5:6" ht="15.75">
      <c r="E122" s="484"/>
      <c r="F122" s="484"/>
    </row>
    <row r="123" spans="5:6" ht="15.75">
      <c r="E123" s="484"/>
      <c r="F123" s="484"/>
    </row>
    <row r="124" spans="5:6" ht="15.75">
      <c r="E124" s="484"/>
      <c r="F124" s="484"/>
    </row>
    <row r="125" spans="5:6" ht="15.75">
      <c r="E125" s="484"/>
      <c r="F125" s="484"/>
    </row>
    <row r="126" spans="5:6" ht="15.75">
      <c r="E126" s="484"/>
      <c r="F126" s="484"/>
    </row>
    <row r="127" spans="5:6" ht="15.75">
      <c r="E127" s="484"/>
      <c r="F127" s="484"/>
    </row>
    <row r="128" spans="5:6" ht="15.75">
      <c r="E128" s="484"/>
      <c r="F128" s="484"/>
    </row>
    <row r="129" spans="5:6" ht="15.75">
      <c r="E129" s="484"/>
      <c r="F129" s="484"/>
    </row>
    <row r="130" spans="5:6" ht="15.75">
      <c r="E130" s="484"/>
      <c r="F130" s="484"/>
    </row>
    <row r="131" spans="5:6" ht="15.75">
      <c r="E131" s="484"/>
      <c r="F131" s="484"/>
    </row>
    <row r="132" spans="5:6" ht="15.75">
      <c r="E132" s="484"/>
      <c r="F132" s="484"/>
    </row>
    <row r="133" spans="5:6" ht="15.75">
      <c r="E133" s="484"/>
      <c r="F133" s="484"/>
    </row>
    <row r="134" spans="5:6" ht="15.75">
      <c r="E134" s="484"/>
      <c r="F134" s="484"/>
    </row>
    <row r="135" spans="5:6" ht="15.75">
      <c r="E135" s="484"/>
      <c r="F135" s="484"/>
    </row>
    <row r="136" spans="5:6" ht="15.75">
      <c r="E136" s="484"/>
      <c r="F136" s="484"/>
    </row>
    <row r="137" spans="5:6" ht="15.75">
      <c r="E137" s="484"/>
      <c r="F137" s="484"/>
    </row>
    <row r="138" spans="5:6" ht="15.75">
      <c r="E138" s="484"/>
      <c r="F138" s="484"/>
    </row>
    <row r="139" spans="5:6" ht="15.75">
      <c r="E139" s="484"/>
      <c r="F139" s="484"/>
    </row>
    <row r="140" spans="5:6" ht="15.75">
      <c r="E140" s="484"/>
      <c r="F140" s="484"/>
    </row>
    <row r="141" spans="5:6" ht="15.75">
      <c r="E141" s="484"/>
      <c r="F141" s="484"/>
    </row>
    <row r="142" spans="5:6" ht="15.75">
      <c r="E142" s="484"/>
      <c r="F142" s="484"/>
    </row>
    <row r="143" spans="5:6" ht="15.75">
      <c r="E143" s="484"/>
      <c r="F143" s="484"/>
    </row>
    <row r="144" spans="5:6" ht="15.75">
      <c r="E144" s="484"/>
      <c r="F144" s="484"/>
    </row>
    <row r="145" spans="5:6" ht="15.75">
      <c r="E145" s="484"/>
      <c r="F145" s="484"/>
    </row>
    <row r="146" spans="5:6" ht="15.75">
      <c r="E146" s="484"/>
      <c r="F146" s="484"/>
    </row>
    <row r="147" spans="5:6" ht="15.75">
      <c r="E147" s="484"/>
      <c r="F147" s="484"/>
    </row>
    <row r="148" spans="5:6" ht="15.75">
      <c r="E148" s="484"/>
      <c r="F148" s="484"/>
    </row>
    <row r="149" spans="5:6" ht="15.75">
      <c r="E149" s="484"/>
      <c r="F149" s="484"/>
    </row>
    <row r="150" spans="5:6" ht="15.75">
      <c r="E150" s="484"/>
      <c r="F150" s="484"/>
    </row>
    <row r="151" spans="5:6" ht="15.75">
      <c r="E151" s="484"/>
      <c r="F151" s="484"/>
    </row>
    <row r="152" spans="5:6" ht="15.75">
      <c r="E152" s="484"/>
      <c r="F152" s="484"/>
    </row>
    <row r="153" spans="5:6" ht="15.75">
      <c r="E153" s="484"/>
      <c r="F153" s="484"/>
    </row>
    <row r="154" spans="5:6" ht="15.75">
      <c r="E154" s="484"/>
      <c r="F154" s="484"/>
    </row>
    <row r="155" spans="5:6" ht="15.75">
      <c r="E155" s="484"/>
      <c r="F155" s="484"/>
    </row>
    <row r="156" spans="5:6" ht="15.75">
      <c r="E156" s="484"/>
      <c r="F156" s="484"/>
    </row>
    <row r="157" spans="5:6" ht="15.75">
      <c r="E157" s="484"/>
      <c r="F157" s="484"/>
    </row>
    <row r="158" spans="5:6" ht="15.75">
      <c r="E158" s="484"/>
      <c r="F158" s="484"/>
    </row>
    <row r="159" spans="5:6" ht="15.75">
      <c r="E159" s="484"/>
      <c r="F159" s="484"/>
    </row>
    <row r="160" spans="5:6" ht="15.75">
      <c r="E160" s="484"/>
      <c r="F160" s="484"/>
    </row>
    <row r="161" spans="5:6" ht="15.75">
      <c r="E161" s="484"/>
      <c r="F161" s="484"/>
    </row>
    <row r="162" spans="5:6" ht="15.75">
      <c r="E162" s="484"/>
      <c r="F162" s="484"/>
    </row>
    <row r="163" spans="5:6" ht="15.75">
      <c r="E163" s="484"/>
      <c r="F163" s="484"/>
    </row>
    <row r="164" spans="5:6" ht="15.75">
      <c r="E164" s="484"/>
      <c r="F164" s="484"/>
    </row>
    <row r="165" spans="5:6" ht="15.75">
      <c r="E165" s="484"/>
      <c r="F165" s="484"/>
    </row>
    <row r="166" spans="5:6" ht="15.75">
      <c r="E166" s="484"/>
      <c r="F166" s="484"/>
    </row>
    <row r="167" spans="5:6" ht="15.75">
      <c r="E167" s="484"/>
      <c r="F167" s="484"/>
    </row>
    <row r="168" spans="5:6" ht="15.75">
      <c r="E168" s="484"/>
      <c r="F168" s="484"/>
    </row>
    <row r="169" spans="5:6" ht="15.75">
      <c r="E169" s="484"/>
      <c r="F169" s="484"/>
    </row>
    <row r="170" spans="5:6" ht="15.75">
      <c r="E170" s="484"/>
      <c r="F170" s="484"/>
    </row>
    <row r="171" spans="5:6" ht="15.75">
      <c r="E171" s="484"/>
      <c r="F171" s="484"/>
    </row>
    <row r="172" spans="5:6" ht="15.75">
      <c r="E172" s="484"/>
      <c r="F172" s="484"/>
    </row>
    <row r="173" spans="5:6" ht="15.75">
      <c r="E173" s="484"/>
      <c r="F173" s="484"/>
    </row>
    <row r="174" spans="5:6" ht="15.75">
      <c r="E174" s="484"/>
      <c r="F174" s="484"/>
    </row>
    <row r="175" spans="5:6" ht="15.75">
      <c r="E175" s="484"/>
      <c r="F175" s="484"/>
    </row>
    <row r="176" spans="5:6" ht="15.75">
      <c r="E176" s="484"/>
      <c r="F176" s="484"/>
    </row>
    <row r="177" spans="5:6" ht="15.75">
      <c r="E177" s="484"/>
      <c r="F177" s="484"/>
    </row>
    <row r="178" spans="5:6" ht="15.75">
      <c r="E178" s="484"/>
      <c r="F178" s="484"/>
    </row>
    <row r="179" spans="5:6" ht="15.75">
      <c r="E179" s="484"/>
      <c r="F179" s="484"/>
    </row>
    <row r="180" spans="5:6" ht="15.75">
      <c r="E180" s="484"/>
      <c r="F180" s="484"/>
    </row>
    <row r="181" spans="5:6" ht="15.75">
      <c r="E181" s="484"/>
      <c r="F181" s="484"/>
    </row>
    <row r="182" spans="5:6" ht="15.75">
      <c r="E182" s="484"/>
      <c r="F182" s="484"/>
    </row>
    <row r="183" spans="5:6" ht="15.75">
      <c r="E183" s="484"/>
      <c r="F183" s="484"/>
    </row>
    <row r="184" spans="5:6" ht="15.75">
      <c r="E184" s="484"/>
      <c r="F184" s="484"/>
    </row>
    <row r="185" spans="5:6" ht="15.75">
      <c r="E185" s="484"/>
      <c r="F185" s="484"/>
    </row>
    <row r="186" spans="5:6" ht="15.75">
      <c r="E186" s="484"/>
      <c r="F186" s="484"/>
    </row>
    <row r="187" spans="5:6" ht="15.75">
      <c r="E187" s="484"/>
      <c r="F187" s="484"/>
    </row>
    <row r="188" spans="5:6" ht="15.75">
      <c r="E188" s="484"/>
      <c r="F188" s="484"/>
    </row>
    <row r="189" spans="5:6" ht="15.75">
      <c r="E189" s="484"/>
      <c r="F189" s="484"/>
    </row>
    <row r="190" spans="5:6" ht="15.75">
      <c r="E190" s="484"/>
      <c r="F190" s="484"/>
    </row>
    <row r="191" spans="5:6" ht="15.75">
      <c r="E191" s="484"/>
      <c r="F191" s="484"/>
    </row>
    <row r="192" spans="5:6" ht="15.75">
      <c r="E192" s="484"/>
      <c r="F192" s="484"/>
    </row>
    <row r="193" spans="5:6" ht="15.75">
      <c r="E193" s="484"/>
      <c r="F193" s="484"/>
    </row>
    <row r="194" spans="5:6" ht="15.75">
      <c r="E194" s="484"/>
      <c r="F194" s="484"/>
    </row>
    <row r="195" spans="5:6" ht="15.75">
      <c r="E195" s="484"/>
      <c r="F195" s="484"/>
    </row>
    <row r="196" spans="5:6" ht="15.75">
      <c r="E196" s="484"/>
      <c r="F196" s="484"/>
    </row>
    <row r="197" spans="5:6" ht="15.75">
      <c r="E197" s="484"/>
      <c r="F197" s="484"/>
    </row>
    <row r="198" spans="5:6" ht="15.75">
      <c r="E198" s="484"/>
      <c r="F198" s="484"/>
    </row>
    <row r="199" spans="5:6" ht="15.75">
      <c r="E199" s="484"/>
      <c r="F199" s="484"/>
    </row>
    <row r="200" spans="5:6" ht="15.75">
      <c r="E200" s="484"/>
      <c r="F200" s="484"/>
    </row>
    <row r="201" spans="5:6" ht="15.75">
      <c r="E201" s="484"/>
      <c r="F201" s="484"/>
    </row>
    <row r="202" spans="5:6" ht="15.75">
      <c r="E202" s="484"/>
      <c r="F202" s="484"/>
    </row>
    <row r="203" spans="5:6" ht="15.75">
      <c r="E203" s="484"/>
      <c r="F203" s="484"/>
    </row>
    <row r="204" spans="5:6" ht="15.75">
      <c r="E204" s="484"/>
      <c r="F204" s="484"/>
    </row>
    <row r="205" spans="5:6" ht="15.75">
      <c r="E205" s="484"/>
      <c r="F205" s="484"/>
    </row>
    <row r="206" spans="5:6" ht="15.75">
      <c r="E206" s="484"/>
      <c r="F206" s="484"/>
    </row>
    <row r="207" spans="5:6" ht="15.75">
      <c r="E207" s="484"/>
      <c r="F207" s="484"/>
    </row>
    <row r="208" spans="5:6" ht="15.75">
      <c r="E208" s="484"/>
      <c r="F208" s="484"/>
    </row>
    <row r="209" spans="5:6" ht="15.75">
      <c r="E209" s="484"/>
      <c r="F209" s="484"/>
    </row>
    <row r="210" spans="5:6" ht="15.75">
      <c r="E210" s="484"/>
      <c r="F210" s="484"/>
    </row>
    <row r="211" spans="5:6" ht="15.75">
      <c r="E211" s="484"/>
      <c r="F211" s="484"/>
    </row>
    <row r="212" spans="5:6" ht="15.75">
      <c r="E212" s="484"/>
      <c r="F212" s="484"/>
    </row>
    <row r="213" spans="5:6" ht="15.75">
      <c r="E213" s="484"/>
      <c r="F213" s="484"/>
    </row>
    <row r="214" spans="5:6" ht="15.75">
      <c r="E214" s="484"/>
      <c r="F214" s="484"/>
    </row>
    <row r="215" spans="5:6" ht="15.75">
      <c r="E215" s="484"/>
      <c r="F215" s="484"/>
    </row>
    <row r="216" spans="5:6" ht="15.75">
      <c r="E216" s="484"/>
      <c r="F216" s="484"/>
    </row>
    <row r="217" spans="5:6" ht="15.75">
      <c r="E217" s="484"/>
      <c r="F217" s="484"/>
    </row>
    <row r="218" spans="5:6" ht="15.75">
      <c r="E218" s="484"/>
      <c r="F218" s="484"/>
    </row>
    <row r="219" spans="5:6" ht="15.75">
      <c r="E219" s="484"/>
      <c r="F219" s="484"/>
    </row>
    <row r="220" spans="5:6" ht="15.75">
      <c r="E220" s="484"/>
      <c r="F220" s="484"/>
    </row>
    <row r="221" spans="5:6" ht="15.75">
      <c r="E221" s="484"/>
      <c r="F221" s="484"/>
    </row>
    <row r="222" spans="5:6" ht="15.75">
      <c r="E222" s="484"/>
      <c r="F222" s="484"/>
    </row>
    <row r="223" spans="5:6" ht="15.75">
      <c r="E223" s="484"/>
      <c r="F223" s="484"/>
    </row>
    <row r="224" spans="5:6" ht="15.75">
      <c r="E224" s="484"/>
      <c r="F224" s="484"/>
    </row>
    <row r="225" spans="5:6" ht="15.75">
      <c r="E225" s="484"/>
      <c r="F225" s="484"/>
    </row>
    <row r="226" spans="5:6" ht="15.75">
      <c r="E226" s="484"/>
      <c r="F226" s="484"/>
    </row>
    <row r="227" spans="5:6" ht="15.75">
      <c r="E227" s="484"/>
      <c r="F227" s="484"/>
    </row>
    <row r="228" spans="5:6" ht="15.75">
      <c r="E228" s="484"/>
      <c r="F228" s="484"/>
    </row>
    <row r="229" spans="5:6" ht="15.75">
      <c r="E229" s="484"/>
      <c r="F229" s="484"/>
    </row>
    <row r="230" spans="5:6" ht="15.75">
      <c r="E230" s="484"/>
      <c r="F230" s="484"/>
    </row>
    <row r="231" spans="5:6" ht="15.75">
      <c r="E231" s="484"/>
      <c r="F231" s="484"/>
    </row>
    <row r="232" spans="5:6" ht="15.75">
      <c r="E232" s="484"/>
      <c r="F232" s="484"/>
    </row>
    <row r="233" spans="5:6" ht="15.75">
      <c r="E233" s="484"/>
      <c r="F233" s="484"/>
    </row>
    <row r="234" spans="5:6" ht="15.75">
      <c r="E234" s="484"/>
      <c r="F234" s="484"/>
    </row>
    <row r="235" spans="5:6" ht="15.75">
      <c r="E235" s="484"/>
      <c r="F235" s="484"/>
    </row>
    <row r="236" spans="5:6" ht="15.75">
      <c r="E236" s="484"/>
      <c r="F236" s="484"/>
    </row>
    <row r="237" spans="5:6" ht="15.75">
      <c r="E237" s="484"/>
      <c r="F237" s="484"/>
    </row>
    <row r="238" spans="5:6" ht="15.75">
      <c r="E238" s="484"/>
      <c r="F238" s="484"/>
    </row>
    <row r="239" spans="5:6" ht="15.75">
      <c r="E239" s="484"/>
      <c r="F239" s="484"/>
    </row>
    <row r="240" spans="5:6" ht="15.75">
      <c r="E240" s="484"/>
      <c r="F240" s="484"/>
    </row>
    <row r="241" spans="5:6" ht="15.75">
      <c r="E241" s="484"/>
      <c r="F241" s="484"/>
    </row>
    <row r="242" spans="5:6" ht="15.75">
      <c r="E242" s="484"/>
      <c r="F242" s="484"/>
    </row>
    <row r="243" spans="5:6" ht="15.75">
      <c r="E243" s="484"/>
      <c r="F243" s="484"/>
    </row>
    <row r="244" spans="5:6" ht="15.75">
      <c r="E244" s="484"/>
      <c r="F244" s="484"/>
    </row>
    <row r="245" spans="5:6" ht="15.75">
      <c r="E245" s="484"/>
      <c r="F245" s="484"/>
    </row>
    <row r="246" spans="5:6" ht="15.75">
      <c r="E246" s="484"/>
      <c r="F246" s="484"/>
    </row>
    <row r="247" spans="5:6" ht="15.75">
      <c r="E247" s="484"/>
      <c r="F247" s="484"/>
    </row>
  </sheetData>
  <mergeCells count="9">
    <mergeCell ref="A119:D119"/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5902777777777778" right="0.5902777777777778" top="0.9534722222222223" bottom="0.9833333333333334" header="0.5902777777777778" footer="0.5902777777777778"/>
  <pageSetup horizontalDpi="300" verticalDpi="300" orientation="portrait" paperSize="9" scale="61" r:id="rId1"/>
  <headerFooter alignWithMargins="0">
    <oddHeader>&amp;R&amp;"Times New Roman,Normalny"&amp;12Załącznik Nr 11 do wykonania budżetu Gminy Barlinek za I półrocze 2010 r.</oddHeader>
    <oddFooter>&amp;C&amp;"Times New Roman,Normalny"&amp;12Strona &amp;P z &amp;N</oddFooter>
  </headerFooter>
  <rowBreaks count="1" manualBreakCount="1">
    <brk id="57" max="255" man="1"/>
  </rowBreaks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6"/>
  <sheetViews>
    <sheetView showGridLines="0" defaultGridColor="0" view="pageBreakPreview" zoomScale="70" zoomScaleSheetLayoutView="70" colorId="15" workbookViewId="0" topLeftCell="A1">
      <selection activeCell="E23" sqref="E23"/>
    </sheetView>
  </sheetViews>
  <sheetFormatPr defaultColWidth="9.00390625" defaultRowHeight="18" customHeight="1"/>
  <cols>
    <col min="1" max="1" width="6.00390625" style="485" customWidth="1"/>
    <col min="2" max="2" width="8.25390625" style="486" customWidth="1"/>
    <col min="3" max="3" width="5.875" style="486" customWidth="1"/>
    <col min="4" max="4" width="70.75390625" style="465" customWidth="1"/>
    <col min="5" max="7" width="12.75390625" style="486" customWidth="1"/>
    <col min="8" max="16384" width="9.00390625" style="486" customWidth="1"/>
  </cols>
  <sheetData>
    <row r="1" spans="1:7" ht="46.5" customHeight="1">
      <c r="A1" s="974" t="s">
        <v>491</v>
      </c>
      <c r="B1" s="974"/>
      <c r="C1" s="974"/>
      <c r="D1" s="974"/>
      <c r="E1" s="974"/>
      <c r="F1" s="974"/>
      <c r="G1" s="974"/>
    </row>
    <row r="2" spans="1:4" ht="18" customHeight="1">
      <c r="A2" s="975" t="s">
        <v>492</v>
      </c>
      <c r="B2" s="975"/>
      <c r="C2" s="975"/>
      <c r="D2" s="975"/>
    </row>
    <row r="3" spans="1:7" s="488" customFormat="1" ht="16.5" customHeight="1">
      <c r="A3" s="976" t="s">
        <v>1</v>
      </c>
      <c r="B3" s="977" t="s">
        <v>31</v>
      </c>
      <c r="C3" s="977" t="s">
        <v>32</v>
      </c>
      <c r="D3" s="977" t="s">
        <v>33</v>
      </c>
      <c r="E3" s="977" t="s">
        <v>493</v>
      </c>
      <c r="F3" s="977" t="s">
        <v>494</v>
      </c>
      <c r="G3" s="977" t="s">
        <v>229</v>
      </c>
    </row>
    <row r="4" spans="1:7" s="489" customFormat="1" ht="34.5" customHeight="1">
      <c r="A4" s="976"/>
      <c r="B4" s="977"/>
      <c r="C4" s="977"/>
      <c r="D4" s="977"/>
      <c r="E4" s="977"/>
      <c r="F4" s="977"/>
      <c r="G4" s="977"/>
    </row>
    <row r="5" spans="1:7" s="493" customFormat="1" ht="12.75" customHeight="1">
      <c r="A5" s="490">
        <v>1</v>
      </c>
      <c r="B5" s="491">
        <v>2</v>
      </c>
      <c r="C5" s="491">
        <v>3</v>
      </c>
      <c r="D5" s="491">
        <v>4</v>
      </c>
      <c r="E5" s="491">
        <v>5</v>
      </c>
      <c r="F5" s="492">
        <v>6</v>
      </c>
      <c r="G5" s="492">
        <v>7</v>
      </c>
    </row>
    <row r="6" spans="1:7" ht="18" customHeight="1">
      <c r="A6" s="494" t="s">
        <v>14</v>
      </c>
      <c r="B6" s="494">
        <v>80101</v>
      </c>
      <c r="C6" s="494"/>
      <c r="D6" s="495" t="s">
        <v>135</v>
      </c>
      <c r="E6" s="496">
        <f>G6/F6*100</f>
        <v>158.1319452302818</v>
      </c>
      <c r="F6" s="443">
        <f>SUM(F7:F9)</f>
        <v>8837</v>
      </c>
      <c r="G6" s="443">
        <f>SUM(G7:G9)</f>
        <v>13974.12</v>
      </c>
    </row>
    <row r="7" spans="1:7" ht="48" customHeight="1">
      <c r="A7" s="497"/>
      <c r="B7" s="498"/>
      <c r="C7" s="498" t="s">
        <v>43</v>
      </c>
      <c r="D7" s="335" t="s">
        <v>145</v>
      </c>
      <c r="E7" s="499">
        <v>0</v>
      </c>
      <c r="F7" s="427">
        <v>0</v>
      </c>
      <c r="G7" s="427">
        <v>13276.95</v>
      </c>
    </row>
    <row r="8" spans="1:7" ht="19.5" customHeight="1">
      <c r="A8" s="497"/>
      <c r="B8" s="498"/>
      <c r="C8" s="498" t="s">
        <v>176</v>
      </c>
      <c r="D8" s="335" t="s">
        <v>177</v>
      </c>
      <c r="E8" s="499">
        <f>G8/F8*100</f>
        <v>0</v>
      </c>
      <c r="F8" s="427">
        <v>7837</v>
      </c>
      <c r="G8" s="427">
        <v>0</v>
      </c>
    </row>
    <row r="9" spans="1:7" ht="19.5" customHeight="1">
      <c r="A9" s="497"/>
      <c r="B9" s="498"/>
      <c r="C9" s="498" t="s">
        <v>80</v>
      </c>
      <c r="D9" s="335" t="s">
        <v>81</v>
      </c>
      <c r="E9" s="499">
        <f>G9/F9*100</f>
        <v>69.717</v>
      </c>
      <c r="F9" s="427">
        <v>1000</v>
      </c>
      <c r="G9" s="427">
        <v>697.17</v>
      </c>
    </row>
    <row r="10" spans="1:7" ht="19.5" customHeight="1">
      <c r="A10" s="500"/>
      <c r="B10" s="500" t="s">
        <v>495</v>
      </c>
      <c r="C10" s="498"/>
      <c r="D10" s="501" t="s">
        <v>148</v>
      </c>
      <c r="E10" s="496">
        <f>G10/F10*100</f>
        <v>58.4609173126615</v>
      </c>
      <c r="F10" s="443">
        <f>SUM(F11)</f>
        <v>123840</v>
      </c>
      <c r="G10" s="443">
        <f>SUM(G11)</f>
        <v>72398</v>
      </c>
    </row>
    <row r="11" spans="1:7" ht="19.5" customHeight="1">
      <c r="A11" s="500"/>
      <c r="B11" s="500"/>
      <c r="C11" s="498" t="s">
        <v>176</v>
      </c>
      <c r="D11" s="502" t="s">
        <v>177</v>
      </c>
      <c r="E11" s="499">
        <f>G11/F11*100</f>
        <v>58.4609173126615</v>
      </c>
      <c r="F11" s="427">
        <v>123840</v>
      </c>
      <c r="G11" s="427">
        <v>72398</v>
      </c>
    </row>
    <row r="12" spans="1:7" ht="18" customHeight="1">
      <c r="A12" s="978" t="s">
        <v>195</v>
      </c>
      <c r="B12" s="978"/>
      <c r="C12" s="978"/>
      <c r="D12" s="978"/>
      <c r="E12" s="503">
        <f>G12/F12*100</f>
        <v>65.09954249794615</v>
      </c>
      <c r="F12" s="504">
        <f>F6+F10</f>
        <v>132677</v>
      </c>
      <c r="G12" s="504">
        <f>G6+G10</f>
        <v>86372.12</v>
      </c>
    </row>
    <row r="13" spans="1:7" s="507" customFormat="1" ht="18" customHeight="1">
      <c r="A13" s="505"/>
      <c r="B13" s="505"/>
      <c r="C13" s="505"/>
      <c r="D13" s="505"/>
      <c r="E13" s="506"/>
      <c r="F13" s="506"/>
      <c r="G13" s="506"/>
    </row>
    <row r="14" spans="1:7" s="507" customFormat="1" ht="18" customHeight="1">
      <c r="A14" s="505"/>
      <c r="B14" s="505"/>
      <c r="C14" s="505"/>
      <c r="D14" s="505"/>
      <c r="E14" s="506"/>
      <c r="F14" s="506"/>
      <c r="G14" s="506"/>
    </row>
    <row r="15" spans="1:7" s="507" customFormat="1" ht="18" customHeight="1">
      <c r="A15" s="505"/>
      <c r="B15" s="505"/>
      <c r="C15" s="505"/>
      <c r="D15" s="505"/>
      <c r="E15" s="506"/>
      <c r="F15" s="506"/>
      <c r="G15" s="506"/>
    </row>
    <row r="16" spans="1:7" ht="18" customHeight="1">
      <c r="A16" s="979" t="s">
        <v>496</v>
      </c>
      <c r="B16" s="979"/>
      <c r="C16" s="979"/>
      <c r="D16" s="979"/>
      <c r="E16" s="979"/>
      <c r="F16" s="979"/>
      <c r="G16" s="979"/>
    </row>
    <row r="17" spans="1:7" ht="18" customHeight="1">
      <c r="A17" s="976" t="s">
        <v>1</v>
      </c>
      <c r="B17" s="977" t="s">
        <v>31</v>
      </c>
      <c r="C17" s="977" t="s">
        <v>32</v>
      </c>
      <c r="D17" s="977" t="s">
        <v>33</v>
      </c>
      <c r="E17" s="977" t="s">
        <v>493</v>
      </c>
      <c r="F17" s="977" t="s">
        <v>494</v>
      </c>
      <c r="G17" s="977" t="s">
        <v>229</v>
      </c>
    </row>
    <row r="18" spans="1:7" ht="18" customHeight="1">
      <c r="A18" s="976"/>
      <c r="B18" s="977"/>
      <c r="C18" s="977"/>
      <c r="D18" s="977"/>
      <c r="E18" s="977"/>
      <c r="F18" s="977"/>
      <c r="G18" s="977"/>
    </row>
    <row r="19" spans="1:7" ht="18" customHeight="1">
      <c r="A19" s="490">
        <v>1</v>
      </c>
      <c r="B19" s="491">
        <v>2</v>
      </c>
      <c r="C19" s="491">
        <v>3</v>
      </c>
      <c r="D19" s="491">
        <v>4</v>
      </c>
      <c r="E19" s="491">
        <v>5</v>
      </c>
      <c r="F19" s="492">
        <v>6</v>
      </c>
      <c r="G19" s="492">
        <v>7</v>
      </c>
    </row>
    <row r="20" spans="1:7" ht="18" customHeight="1">
      <c r="A20" s="494" t="s">
        <v>14</v>
      </c>
      <c r="B20" s="494">
        <v>80101</v>
      </c>
      <c r="C20" s="494"/>
      <c r="D20" s="495" t="s">
        <v>135</v>
      </c>
      <c r="E20" s="496">
        <f>G20/F20*100</f>
        <v>74.8613888888889</v>
      </c>
      <c r="F20" s="443">
        <f>SUM(F21:F23)</f>
        <v>7200</v>
      </c>
      <c r="G20" s="443">
        <f>SUM(G21:G23)</f>
        <v>5390.02</v>
      </c>
    </row>
    <row r="21" spans="1:7" ht="47.25" customHeight="1">
      <c r="A21" s="497"/>
      <c r="B21" s="498"/>
      <c r="C21" s="498" t="s">
        <v>43</v>
      </c>
      <c r="D21" s="335" t="s">
        <v>145</v>
      </c>
      <c r="E21" s="499">
        <f>G21/F21*100</f>
        <v>71.04477611940298</v>
      </c>
      <c r="F21" s="427">
        <v>6700</v>
      </c>
      <c r="G21" s="427">
        <v>4760</v>
      </c>
    </row>
    <row r="22" spans="1:7" ht="18" customHeight="1">
      <c r="A22" s="497"/>
      <c r="B22" s="498"/>
      <c r="C22" s="498" t="s">
        <v>176</v>
      </c>
      <c r="D22" s="335" t="s">
        <v>177</v>
      </c>
      <c r="E22" s="499">
        <f>G22/F22*100</f>
        <v>0</v>
      </c>
      <c r="F22" s="427">
        <v>500</v>
      </c>
      <c r="G22" s="427">
        <v>0</v>
      </c>
    </row>
    <row r="23" spans="1:7" ht="18" customHeight="1">
      <c r="A23" s="497"/>
      <c r="B23" s="498"/>
      <c r="C23" s="498" t="s">
        <v>80</v>
      </c>
      <c r="D23" s="335" t="s">
        <v>81</v>
      </c>
      <c r="E23" s="499">
        <v>0</v>
      </c>
      <c r="F23" s="427">
        <v>0</v>
      </c>
      <c r="G23" s="427">
        <v>630.02</v>
      </c>
    </row>
    <row r="24" spans="1:7" ht="18" customHeight="1">
      <c r="A24" s="978" t="s">
        <v>195</v>
      </c>
      <c r="B24" s="978"/>
      <c r="C24" s="978"/>
      <c r="D24" s="978"/>
      <c r="E24" s="503">
        <f>G24/F24*100</f>
        <v>74.8613888888889</v>
      </c>
      <c r="F24" s="504">
        <f>F20</f>
        <v>7200</v>
      </c>
      <c r="G24" s="504">
        <f>SUM(G21:G23)</f>
        <v>5390.02</v>
      </c>
    </row>
    <row r="25" spans="1:7" ht="18" customHeight="1">
      <c r="A25" s="505"/>
      <c r="B25" s="505"/>
      <c r="C25" s="505"/>
      <c r="D25" s="505"/>
      <c r="E25" s="506"/>
      <c r="F25" s="506"/>
      <c r="G25" s="506"/>
    </row>
    <row r="26" spans="1:7" ht="18" customHeight="1">
      <c r="A26" s="505"/>
      <c r="B26" s="505"/>
      <c r="C26" s="505"/>
      <c r="D26" s="505"/>
      <c r="E26" s="506"/>
      <c r="F26" s="506"/>
      <c r="G26" s="506"/>
    </row>
    <row r="27" spans="1:7" ht="18" customHeight="1">
      <c r="A27" s="505"/>
      <c r="B27" s="505"/>
      <c r="C27" s="505"/>
      <c r="D27" s="505"/>
      <c r="E27" s="506"/>
      <c r="F27" s="506"/>
      <c r="G27" s="506"/>
    </row>
    <row r="28" spans="1:7" ht="18" customHeight="1">
      <c r="A28" s="980" t="s">
        <v>497</v>
      </c>
      <c r="B28" s="980"/>
      <c r="C28" s="980"/>
      <c r="D28" s="980"/>
      <c r="E28" s="980"/>
      <c r="F28" s="980"/>
      <c r="G28" s="980"/>
    </row>
    <row r="29" spans="1:7" ht="18" customHeight="1">
      <c r="A29" s="976" t="s">
        <v>1</v>
      </c>
      <c r="B29" s="977" t="s">
        <v>31</v>
      </c>
      <c r="C29" s="977" t="s">
        <v>32</v>
      </c>
      <c r="D29" s="977" t="s">
        <v>33</v>
      </c>
      <c r="E29" s="977" t="s">
        <v>493</v>
      </c>
      <c r="F29" s="977" t="s">
        <v>494</v>
      </c>
      <c r="G29" s="977" t="s">
        <v>229</v>
      </c>
    </row>
    <row r="30" spans="1:7" ht="18" customHeight="1">
      <c r="A30" s="976"/>
      <c r="B30" s="977"/>
      <c r="C30" s="977"/>
      <c r="D30" s="977"/>
      <c r="E30" s="977"/>
      <c r="F30" s="977"/>
      <c r="G30" s="977"/>
    </row>
    <row r="31" spans="1:7" ht="18" customHeight="1">
      <c r="A31" s="490">
        <v>1</v>
      </c>
      <c r="B31" s="491">
        <v>2</v>
      </c>
      <c r="C31" s="491">
        <v>3</v>
      </c>
      <c r="D31" s="491">
        <v>4</v>
      </c>
      <c r="E31" s="491">
        <v>5</v>
      </c>
      <c r="F31" s="492">
        <v>6</v>
      </c>
      <c r="G31" s="492">
        <v>7</v>
      </c>
    </row>
    <row r="32" spans="1:7" ht="18" customHeight="1">
      <c r="A32" s="494" t="s">
        <v>14</v>
      </c>
      <c r="B32" s="494">
        <v>80101</v>
      </c>
      <c r="C32" s="494"/>
      <c r="D32" s="495" t="s">
        <v>135</v>
      </c>
      <c r="E32" s="496">
        <f aca="true" t="shared" si="0" ref="E32:E38">G32/F32*100</f>
        <v>45.184999999999995</v>
      </c>
      <c r="F32" s="443">
        <f>SUM(F33:F35)</f>
        <v>7600</v>
      </c>
      <c r="G32" s="443">
        <f>SUM(G33+G35)</f>
        <v>3434.06</v>
      </c>
    </row>
    <row r="33" spans="1:7" ht="47.25" customHeight="1">
      <c r="A33" s="497"/>
      <c r="B33" s="498"/>
      <c r="C33" s="498" t="s">
        <v>43</v>
      </c>
      <c r="D33" s="335" t="s">
        <v>145</v>
      </c>
      <c r="E33" s="499">
        <f t="shared" si="0"/>
        <v>36.6</v>
      </c>
      <c r="F33" s="427">
        <v>7500</v>
      </c>
      <c r="G33" s="427">
        <v>2745</v>
      </c>
    </row>
    <row r="34" spans="1:7" ht="18" customHeight="1">
      <c r="A34" s="497"/>
      <c r="B34" s="498"/>
      <c r="C34" s="498" t="s">
        <v>176</v>
      </c>
      <c r="D34" s="335" t="s">
        <v>177</v>
      </c>
      <c r="E34" s="499">
        <f t="shared" si="0"/>
        <v>0</v>
      </c>
      <c r="F34" s="427">
        <v>50</v>
      </c>
      <c r="G34" s="427">
        <v>0</v>
      </c>
    </row>
    <row r="35" spans="1:7" ht="18" customHeight="1">
      <c r="A35" s="497"/>
      <c r="B35" s="498"/>
      <c r="C35" s="498" t="s">
        <v>80</v>
      </c>
      <c r="D35" s="335" t="s">
        <v>81</v>
      </c>
      <c r="E35" s="499">
        <f t="shared" si="0"/>
        <v>1378.12</v>
      </c>
      <c r="F35" s="427">
        <v>50</v>
      </c>
      <c r="G35" s="427">
        <v>689.06</v>
      </c>
    </row>
    <row r="36" spans="1:7" ht="18" customHeight="1">
      <c r="A36" s="500"/>
      <c r="B36" s="500" t="s">
        <v>495</v>
      </c>
      <c r="C36" s="498"/>
      <c r="D36" s="501" t="s">
        <v>148</v>
      </c>
      <c r="E36" s="496">
        <f t="shared" si="0"/>
        <v>50.46536796536797</v>
      </c>
      <c r="F36" s="443">
        <f>SUM(F37)</f>
        <v>36960</v>
      </c>
      <c r="G36" s="443">
        <f>SUM(G37)</f>
        <v>18652</v>
      </c>
    </row>
    <row r="37" spans="1:7" ht="18" customHeight="1">
      <c r="A37" s="500"/>
      <c r="B37" s="500"/>
      <c r="C37" s="498" t="s">
        <v>176</v>
      </c>
      <c r="D37" s="502" t="s">
        <v>177</v>
      </c>
      <c r="E37" s="499">
        <f t="shared" si="0"/>
        <v>50.46536796536797</v>
      </c>
      <c r="F37" s="427">
        <v>36960</v>
      </c>
      <c r="G37" s="427">
        <v>18652</v>
      </c>
    </row>
    <row r="38" spans="1:7" ht="18" customHeight="1">
      <c r="A38" s="978" t="s">
        <v>195</v>
      </c>
      <c r="B38" s="978"/>
      <c r="C38" s="978"/>
      <c r="D38" s="978"/>
      <c r="E38" s="503">
        <f t="shared" si="0"/>
        <v>49.56476660682226</v>
      </c>
      <c r="F38" s="504">
        <f>F32+F36</f>
        <v>44560</v>
      </c>
      <c r="G38" s="504">
        <f>SUM(G32+G36)</f>
        <v>22086.06</v>
      </c>
    </row>
    <row r="39" ht="18" customHeight="1">
      <c r="E39" s="508"/>
    </row>
    <row r="40" ht="18" customHeight="1">
      <c r="E40" s="508"/>
    </row>
    <row r="41" ht="18" customHeight="1">
      <c r="E41" s="508"/>
    </row>
    <row r="42" ht="18" customHeight="1">
      <c r="E42" s="508"/>
    </row>
    <row r="43" ht="18" customHeight="1">
      <c r="E43" s="508"/>
    </row>
    <row r="44" ht="18" customHeight="1">
      <c r="E44" s="508"/>
    </row>
    <row r="45" ht="18" customHeight="1">
      <c r="E45" s="508"/>
    </row>
    <row r="46" ht="18" customHeight="1">
      <c r="E46" s="508"/>
    </row>
    <row r="47" ht="18" customHeight="1">
      <c r="E47" s="508"/>
    </row>
    <row r="48" ht="18" customHeight="1">
      <c r="E48" s="508"/>
    </row>
    <row r="49" ht="18" customHeight="1">
      <c r="E49" s="508"/>
    </row>
    <row r="50" ht="18" customHeight="1">
      <c r="E50" s="508"/>
    </row>
    <row r="51" ht="18" customHeight="1">
      <c r="E51" s="508"/>
    </row>
    <row r="52" ht="18" customHeight="1">
      <c r="E52" s="508"/>
    </row>
    <row r="53" ht="18" customHeight="1">
      <c r="E53" s="508"/>
    </row>
    <row r="54" ht="18" customHeight="1">
      <c r="E54" s="508"/>
    </row>
    <row r="55" ht="18" customHeight="1">
      <c r="E55" s="508"/>
    </row>
    <row r="56" ht="18" customHeight="1">
      <c r="E56" s="508"/>
    </row>
    <row r="57" ht="18" customHeight="1">
      <c r="E57" s="508"/>
    </row>
    <row r="58" ht="18" customHeight="1">
      <c r="E58" s="508"/>
    </row>
    <row r="59" ht="18" customHeight="1">
      <c r="E59" s="508"/>
    </row>
    <row r="60" ht="18" customHeight="1">
      <c r="E60" s="508"/>
    </row>
    <row r="61" ht="18" customHeight="1">
      <c r="E61" s="508"/>
    </row>
    <row r="62" ht="18" customHeight="1">
      <c r="E62" s="508"/>
    </row>
    <row r="63" ht="18" customHeight="1">
      <c r="E63" s="508"/>
    </row>
    <row r="64" ht="18" customHeight="1">
      <c r="E64" s="508"/>
    </row>
    <row r="65" ht="18" customHeight="1">
      <c r="E65" s="508"/>
    </row>
    <row r="66" ht="18" customHeight="1">
      <c r="E66" s="508"/>
    </row>
    <row r="67" ht="18" customHeight="1">
      <c r="E67" s="508"/>
    </row>
    <row r="68" ht="18" customHeight="1">
      <c r="E68" s="508"/>
    </row>
    <row r="69" ht="18" customHeight="1">
      <c r="E69" s="508"/>
    </row>
    <row r="70" ht="18" customHeight="1">
      <c r="E70" s="508"/>
    </row>
    <row r="71" ht="18" customHeight="1">
      <c r="E71" s="508"/>
    </row>
    <row r="72" ht="18" customHeight="1">
      <c r="E72" s="508"/>
    </row>
    <row r="73" ht="18" customHeight="1">
      <c r="E73" s="508"/>
    </row>
    <row r="74" ht="18" customHeight="1">
      <c r="E74" s="508"/>
    </row>
    <row r="75" ht="18" customHeight="1">
      <c r="E75" s="508"/>
    </row>
    <row r="76" ht="18" customHeight="1">
      <c r="E76" s="508"/>
    </row>
    <row r="77" ht="18" customHeight="1">
      <c r="E77" s="508"/>
    </row>
    <row r="78" ht="18" customHeight="1">
      <c r="E78" s="508"/>
    </row>
    <row r="79" ht="18" customHeight="1">
      <c r="E79" s="508"/>
    </row>
    <row r="80" ht="18" customHeight="1">
      <c r="E80" s="508"/>
    </row>
    <row r="81" ht="18" customHeight="1">
      <c r="E81" s="508"/>
    </row>
    <row r="82" ht="18" customHeight="1">
      <c r="E82" s="508"/>
    </row>
    <row r="83" ht="18" customHeight="1">
      <c r="E83" s="508"/>
    </row>
    <row r="84" ht="18" customHeight="1">
      <c r="E84" s="508"/>
    </row>
    <row r="85" ht="18" customHeight="1">
      <c r="E85" s="508"/>
    </row>
    <row r="86" ht="18" customHeight="1">
      <c r="E86" s="508"/>
    </row>
    <row r="87" ht="18" customHeight="1">
      <c r="E87" s="508"/>
    </row>
    <row r="88" ht="18" customHeight="1">
      <c r="E88" s="508"/>
    </row>
    <row r="89" ht="18" customHeight="1">
      <c r="E89" s="508"/>
    </row>
    <row r="90" ht="18" customHeight="1">
      <c r="E90" s="508"/>
    </row>
    <row r="91" ht="18" customHeight="1">
      <c r="E91" s="508"/>
    </row>
    <row r="92" ht="18" customHeight="1">
      <c r="E92" s="508"/>
    </row>
    <row r="93" ht="18" customHeight="1">
      <c r="E93" s="508"/>
    </row>
    <row r="94" ht="18" customHeight="1">
      <c r="E94" s="508"/>
    </row>
    <row r="95" ht="18" customHeight="1">
      <c r="E95" s="508"/>
    </row>
    <row r="96" ht="18" customHeight="1">
      <c r="E96" s="508"/>
    </row>
    <row r="97" ht="18" customHeight="1">
      <c r="E97" s="508"/>
    </row>
    <row r="98" ht="18" customHeight="1">
      <c r="E98" s="508"/>
    </row>
    <row r="99" ht="18" customHeight="1">
      <c r="E99" s="508"/>
    </row>
    <row r="100" ht="18" customHeight="1">
      <c r="E100" s="508"/>
    </row>
    <row r="101" ht="18" customHeight="1">
      <c r="E101" s="508"/>
    </row>
    <row r="102" ht="18" customHeight="1">
      <c r="E102" s="508"/>
    </row>
    <row r="103" ht="18" customHeight="1">
      <c r="E103" s="508"/>
    </row>
    <row r="104" ht="18" customHeight="1">
      <c r="E104" s="508"/>
    </row>
    <row r="105" ht="18" customHeight="1">
      <c r="E105" s="508"/>
    </row>
    <row r="106" ht="18" customHeight="1">
      <c r="E106" s="508"/>
    </row>
    <row r="107" ht="18" customHeight="1">
      <c r="E107" s="508"/>
    </row>
    <row r="108" ht="18" customHeight="1">
      <c r="E108" s="508"/>
    </row>
    <row r="109" ht="18" customHeight="1">
      <c r="E109" s="508"/>
    </row>
    <row r="110" ht="18" customHeight="1">
      <c r="E110" s="508"/>
    </row>
    <row r="111" ht="18" customHeight="1">
      <c r="E111" s="508"/>
    </row>
    <row r="112" ht="18" customHeight="1">
      <c r="E112" s="508"/>
    </row>
    <row r="113" ht="18" customHeight="1">
      <c r="E113" s="508"/>
    </row>
    <row r="114" ht="18" customHeight="1">
      <c r="E114" s="508"/>
    </row>
    <row r="115" ht="18" customHeight="1">
      <c r="E115" s="508"/>
    </row>
    <row r="116" ht="18" customHeight="1">
      <c r="E116" s="508"/>
    </row>
    <row r="117" ht="18" customHeight="1">
      <c r="E117" s="508"/>
    </row>
    <row r="118" ht="18" customHeight="1">
      <c r="E118" s="508"/>
    </row>
    <row r="119" ht="18" customHeight="1">
      <c r="E119" s="508"/>
    </row>
    <row r="120" ht="18" customHeight="1">
      <c r="E120" s="508"/>
    </row>
    <row r="121" ht="18" customHeight="1">
      <c r="E121" s="508"/>
    </row>
    <row r="122" ht="18" customHeight="1">
      <c r="E122" s="508"/>
    </row>
    <row r="123" ht="18" customHeight="1">
      <c r="E123" s="508"/>
    </row>
    <row r="124" ht="18" customHeight="1">
      <c r="E124" s="508"/>
    </row>
    <row r="125" ht="18" customHeight="1">
      <c r="E125" s="508"/>
    </row>
    <row r="126" ht="18" customHeight="1">
      <c r="E126" s="508"/>
    </row>
    <row r="127" ht="18" customHeight="1">
      <c r="E127" s="508"/>
    </row>
    <row r="128" ht="18" customHeight="1">
      <c r="E128" s="508"/>
    </row>
    <row r="129" ht="18" customHeight="1">
      <c r="E129" s="508"/>
    </row>
    <row r="130" ht="18" customHeight="1">
      <c r="E130" s="508"/>
    </row>
    <row r="131" ht="18" customHeight="1">
      <c r="E131" s="508"/>
    </row>
    <row r="132" ht="18" customHeight="1">
      <c r="E132" s="508"/>
    </row>
    <row r="133" ht="18" customHeight="1">
      <c r="E133" s="508"/>
    </row>
    <row r="134" ht="18" customHeight="1">
      <c r="E134" s="508"/>
    </row>
    <row r="135" ht="18" customHeight="1">
      <c r="E135" s="508"/>
    </row>
    <row r="136" ht="18" customHeight="1">
      <c r="E136" s="508"/>
    </row>
    <row r="137" ht="18" customHeight="1">
      <c r="E137" s="508"/>
    </row>
    <row r="138" ht="18" customHeight="1">
      <c r="E138" s="508"/>
    </row>
    <row r="139" ht="18" customHeight="1">
      <c r="E139" s="508"/>
    </row>
    <row r="140" ht="18" customHeight="1">
      <c r="E140" s="508"/>
    </row>
    <row r="141" ht="18" customHeight="1">
      <c r="E141" s="508"/>
    </row>
    <row r="142" ht="18" customHeight="1">
      <c r="E142" s="508"/>
    </row>
    <row r="143" ht="18" customHeight="1">
      <c r="E143" s="508"/>
    </row>
    <row r="144" ht="18" customHeight="1">
      <c r="E144" s="508"/>
    </row>
    <row r="145" ht="18" customHeight="1">
      <c r="E145" s="508"/>
    </row>
    <row r="146" ht="18" customHeight="1">
      <c r="E146" s="508"/>
    </row>
  </sheetData>
  <mergeCells count="28">
    <mergeCell ref="A38:D38"/>
    <mergeCell ref="A24:D24"/>
    <mergeCell ref="A28:G28"/>
    <mergeCell ref="A29:A30"/>
    <mergeCell ref="B29:B30"/>
    <mergeCell ref="C29:C30"/>
    <mergeCell ref="D29:D30"/>
    <mergeCell ref="E29:E30"/>
    <mergeCell ref="F29:F30"/>
    <mergeCell ref="G29:G30"/>
    <mergeCell ref="A12:D12"/>
    <mergeCell ref="A16:G16"/>
    <mergeCell ref="A17:A18"/>
    <mergeCell ref="B17:B18"/>
    <mergeCell ref="C17:C18"/>
    <mergeCell ref="D17:D18"/>
    <mergeCell ref="E17:E18"/>
    <mergeCell ref="F17:F18"/>
    <mergeCell ref="G17:G18"/>
    <mergeCell ref="A1:G1"/>
    <mergeCell ref="A2:D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5902777777777778" right="0.5902777777777778" top="0.9256944444444444" bottom="0.9833333333333334" header="0.5902777777777778" footer="0.5902777777777778"/>
  <pageSetup horizontalDpi="300" verticalDpi="300" orientation="portrait" paperSize="9" scale="71" r:id="rId1"/>
  <headerFooter alignWithMargins="0">
    <oddHeader>&amp;R&amp;"Times New Roman,Normalny"Załącznik Nr 12 do wykonania budżetu Gminy Barlinek za I półrocze 2010 r.</oddHeader>
    <oddFooter>&amp;C&amp;"Times New Roman,Normalny"&amp;12Strona &amp;P z &amp;N</oddFooter>
  </headerFooter>
  <colBreaks count="1" manualBreakCount="1">
    <brk id="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5"/>
  <sheetViews>
    <sheetView showGridLines="0" defaultGridColor="0" view="pageBreakPreview" zoomScale="70" zoomScaleSheetLayoutView="70" colorId="15" workbookViewId="0" topLeftCell="A13">
      <selection activeCell="E24" sqref="E24"/>
    </sheetView>
  </sheetViews>
  <sheetFormatPr defaultColWidth="9.00390625" defaultRowHeight="18" customHeight="1"/>
  <cols>
    <col min="1" max="1" width="6.00390625" style="485" customWidth="1"/>
    <col min="2" max="2" width="8.25390625" style="486" customWidth="1"/>
    <col min="3" max="3" width="5.875" style="486" customWidth="1"/>
    <col min="4" max="4" width="70.75390625" style="465" customWidth="1"/>
    <col min="5" max="7" width="12.75390625" style="486" customWidth="1"/>
    <col min="8" max="16384" width="9.00390625" style="486" customWidth="1"/>
  </cols>
  <sheetData>
    <row r="1" spans="1:7" ht="46.5" customHeight="1">
      <c r="A1" s="974" t="s">
        <v>491</v>
      </c>
      <c r="B1" s="974"/>
      <c r="C1" s="974"/>
      <c r="D1" s="974"/>
      <c r="E1" s="974"/>
      <c r="F1" s="974"/>
      <c r="G1" s="974"/>
    </row>
    <row r="2" spans="1:7" ht="19.5" customHeight="1">
      <c r="A2" s="487"/>
      <c r="B2" s="487"/>
      <c r="C2" s="487"/>
      <c r="D2" s="487"/>
      <c r="E2" s="487"/>
      <c r="F2" s="487"/>
      <c r="G2" s="487"/>
    </row>
    <row r="3" spans="1:4" ht="18" customHeight="1">
      <c r="A3" s="975" t="s">
        <v>498</v>
      </c>
      <c r="B3" s="975"/>
      <c r="C3" s="975"/>
      <c r="D3" s="975"/>
    </row>
    <row r="4" spans="1:7" s="488" customFormat="1" ht="16.5" customHeight="1">
      <c r="A4" s="976" t="s">
        <v>1</v>
      </c>
      <c r="B4" s="977" t="s">
        <v>31</v>
      </c>
      <c r="C4" s="977" t="s">
        <v>32</v>
      </c>
      <c r="D4" s="977" t="s">
        <v>33</v>
      </c>
      <c r="E4" s="977" t="s">
        <v>493</v>
      </c>
      <c r="F4" s="977" t="s">
        <v>494</v>
      </c>
      <c r="G4" s="977" t="s">
        <v>229</v>
      </c>
    </row>
    <row r="5" spans="1:7" s="489" customFormat="1" ht="34.5" customHeight="1">
      <c r="A5" s="976"/>
      <c r="B5" s="977"/>
      <c r="C5" s="977"/>
      <c r="D5" s="977"/>
      <c r="E5" s="977"/>
      <c r="F5" s="977"/>
      <c r="G5" s="977"/>
    </row>
    <row r="6" spans="1:7" s="493" customFormat="1" ht="12.75" customHeight="1">
      <c r="A6" s="490">
        <v>1</v>
      </c>
      <c r="B6" s="491">
        <v>2</v>
      </c>
      <c r="C6" s="491">
        <v>3</v>
      </c>
      <c r="D6" s="491">
        <v>4</v>
      </c>
      <c r="E6" s="491">
        <v>5</v>
      </c>
      <c r="F6" s="492">
        <v>6</v>
      </c>
      <c r="G6" s="492">
        <v>7</v>
      </c>
    </row>
    <row r="7" spans="1:7" ht="18" customHeight="1">
      <c r="A7" s="494" t="s">
        <v>14</v>
      </c>
      <c r="B7" s="494" t="s">
        <v>499</v>
      </c>
      <c r="C7" s="494"/>
      <c r="D7" s="495" t="s">
        <v>144</v>
      </c>
      <c r="E7" s="496">
        <f aca="true" t="shared" si="0" ref="E7:E13">G7/F7*100</f>
        <v>56.97071428571427</v>
      </c>
      <c r="F7" s="443">
        <f>SUM(F8:F10)</f>
        <v>2800</v>
      </c>
      <c r="G7" s="443">
        <f>SUM(G8:G10)</f>
        <v>1595.1799999999998</v>
      </c>
    </row>
    <row r="8" spans="1:7" ht="48" customHeight="1">
      <c r="A8" s="497"/>
      <c r="B8" s="498"/>
      <c r="C8" s="498" t="s">
        <v>43</v>
      </c>
      <c r="D8" s="335" t="s">
        <v>145</v>
      </c>
      <c r="E8" s="499">
        <f t="shared" si="0"/>
        <v>100</v>
      </c>
      <c r="F8" s="427">
        <v>600</v>
      </c>
      <c r="G8" s="427">
        <v>600</v>
      </c>
    </row>
    <row r="9" spans="1:7" ht="19.5" customHeight="1">
      <c r="A9" s="497"/>
      <c r="B9" s="498"/>
      <c r="C9" s="498" t="s">
        <v>176</v>
      </c>
      <c r="D9" s="335" t="s">
        <v>177</v>
      </c>
      <c r="E9" s="499">
        <f t="shared" si="0"/>
        <v>26</v>
      </c>
      <c r="F9" s="427">
        <v>200</v>
      </c>
      <c r="G9" s="427">
        <v>52</v>
      </c>
    </row>
    <row r="10" spans="1:7" ht="19.5" customHeight="1">
      <c r="A10" s="497"/>
      <c r="B10" s="498"/>
      <c r="C10" s="498" t="s">
        <v>80</v>
      </c>
      <c r="D10" s="335" t="s">
        <v>81</v>
      </c>
      <c r="E10" s="499">
        <f t="shared" si="0"/>
        <v>47.15899999999999</v>
      </c>
      <c r="F10" s="427">
        <v>2000</v>
      </c>
      <c r="G10" s="427">
        <v>943.18</v>
      </c>
    </row>
    <row r="11" spans="1:7" ht="19.5" customHeight="1">
      <c r="A11" s="500"/>
      <c r="B11" s="500" t="s">
        <v>495</v>
      </c>
      <c r="C11" s="498"/>
      <c r="D11" s="501" t="s">
        <v>148</v>
      </c>
      <c r="E11" s="496">
        <f t="shared" si="0"/>
        <v>48.032300140733874</v>
      </c>
      <c r="F11" s="443">
        <f>SUM(F12)</f>
        <v>116532</v>
      </c>
      <c r="G11" s="443">
        <f>SUM(G12)</f>
        <v>55973</v>
      </c>
    </row>
    <row r="12" spans="1:7" ht="19.5" customHeight="1">
      <c r="A12" s="500"/>
      <c r="B12" s="500"/>
      <c r="C12" s="498" t="s">
        <v>176</v>
      </c>
      <c r="D12" s="502" t="s">
        <v>177</v>
      </c>
      <c r="E12" s="499">
        <f t="shared" si="0"/>
        <v>48.032300140733874</v>
      </c>
      <c r="F12" s="427">
        <v>116532</v>
      </c>
      <c r="G12" s="427">
        <v>55973</v>
      </c>
    </row>
    <row r="13" spans="1:7" ht="18" customHeight="1">
      <c r="A13" s="978" t="s">
        <v>195</v>
      </c>
      <c r="B13" s="978"/>
      <c r="C13" s="978"/>
      <c r="D13" s="978"/>
      <c r="E13" s="503">
        <f t="shared" si="0"/>
        <v>48.24203063721382</v>
      </c>
      <c r="F13" s="504">
        <f>F7+F11</f>
        <v>119332</v>
      </c>
      <c r="G13" s="504">
        <f>G7+G11</f>
        <v>57568.18</v>
      </c>
    </row>
    <row r="14" spans="1:7" ht="18" customHeight="1">
      <c r="A14" s="505"/>
      <c r="B14" s="505"/>
      <c r="C14" s="505"/>
      <c r="D14" s="505"/>
      <c r="E14" s="509"/>
      <c r="F14" s="506"/>
      <c r="G14" s="506"/>
    </row>
    <row r="15" spans="1:7" ht="18" customHeight="1">
      <c r="A15" s="505"/>
      <c r="B15" s="505"/>
      <c r="C15" s="505"/>
      <c r="D15" s="505"/>
      <c r="E15" s="509"/>
      <c r="F15" s="506"/>
      <c r="G15" s="506"/>
    </row>
    <row r="16" spans="1:7" ht="18" customHeight="1">
      <c r="A16" s="505"/>
      <c r="B16" s="505"/>
      <c r="C16" s="505"/>
      <c r="D16" s="505"/>
      <c r="E16" s="509"/>
      <c r="F16" s="506"/>
      <c r="G16" s="506"/>
    </row>
    <row r="17" spans="1:7" ht="18" customHeight="1">
      <c r="A17" s="981" t="s">
        <v>500</v>
      </c>
      <c r="B17" s="981"/>
      <c r="C17" s="981"/>
      <c r="D17" s="981"/>
      <c r="E17" s="981"/>
      <c r="F17" s="981"/>
      <c r="G17" s="981"/>
    </row>
    <row r="18" spans="1:7" ht="18" customHeight="1">
      <c r="A18" s="935" t="s">
        <v>1</v>
      </c>
      <c r="B18" s="936" t="s">
        <v>31</v>
      </c>
      <c r="C18" s="936" t="s">
        <v>32</v>
      </c>
      <c r="D18" s="936" t="s">
        <v>33</v>
      </c>
      <c r="E18" s="936" t="s">
        <v>493</v>
      </c>
      <c r="F18" s="936" t="s">
        <v>494</v>
      </c>
      <c r="G18" s="936" t="s">
        <v>229</v>
      </c>
    </row>
    <row r="19" spans="1:7" ht="18" customHeight="1">
      <c r="A19" s="935"/>
      <c r="B19" s="936"/>
      <c r="C19" s="936"/>
      <c r="D19" s="936"/>
      <c r="E19" s="936"/>
      <c r="F19" s="936"/>
      <c r="G19" s="936"/>
    </row>
    <row r="20" spans="1:7" ht="18" customHeight="1">
      <c r="A20" s="510">
        <v>1</v>
      </c>
      <c r="B20" s="511">
        <v>2</v>
      </c>
      <c r="C20" s="511">
        <v>3</v>
      </c>
      <c r="D20" s="511">
        <v>4</v>
      </c>
      <c r="E20" s="511">
        <v>5</v>
      </c>
      <c r="F20" s="512">
        <v>6</v>
      </c>
      <c r="G20" s="512">
        <v>7</v>
      </c>
    </row>
    <row r="21" spans="1:7" ht="18" customHeight="1">
      <c r="A21" s="494" t="s">
        <v>14</v>
      </c>
      <c r="B21" s="494" t="s">
        <v>499</v>
      </c>
      <c r="C21" s="494"/>
      <c r="D21" s="495" t="s">
        <v>144</v>
      </c>
      <c r="E21" s="496">
        <f aca="true" t="shared" si="1" ref="E21:E27">G21/F21*100</f>
        <v>122.87912966252222</v>
      </c>
      <c r="F21" s="513">
        <f>SUM(F22:F24)</f>
        <v>11260</v>
      </c>
      <c r="G21" s="513">
        <f>SUM(G22:G24)</f>
        <v>13836.19</v>
      </c>
    </row>
    <row r="22" spans="1:7" ht="47.25" customHeight="1">
      <c r="A22" s="497"/>
      <c r="B22" s="498"/>
      <c r="C22" s="498" t="s">
        <v>43</v>
      </c>
      <c r="D22" s="335" t="s">
        <v>145</v>
      </c>
      <c r="E22" s="499">
        <f t="shared" si="1"/>
        <v>154.09815950920245</v>
      </c>
      <c r="F22" s="427">
        <v>8150</v>
      </c>
      <c r="G22" s="427">
        <v>12559</v>
      </c>
    </row>
    <row r="23" spans="1:7" ht="18" customHeight="1">
      <c r="A23" s="497"/>
      <c r="B23" s="498"/>
      <c r="C23" s="498" t="s">
        <v>176</v>
      </c>
      <c r="D23" s="335" t="s">
        <v>177</v>
      </c>
      <c r="E23" s="499">
        <f t="shared" si="1"/>
        <v>81.53153153153153</v>
      </c>
      <c r="F23" s="427">
        <v>1110</v>
      </c>
      <c r="G23" s="427">
        <v>905</v>
      </c>
    </row>
    <row r="24" spans="1:7" ht="18" customHeight="1">
      <c r="A24" s="497"/>
      <c r="B24" s="498"/>
      <c r="C24" s="498" t="s">
        <v>80</v>
      </c>
      <c r="D24" s="335" t="s">
        <v>81</v>
      </c>
      <c r="E24" s="499">
        <f t="shared" si="1"/>
        <v>18.6095</v>
      </c>
      <c r="F24" s="427">
        <v>2000</v>
      </c>
      <c r="G24" s="427">
        <v>372.19</v>
      </c>
    </row>
    <row r="25" spans="1:7" ht="18" customHeight="1">
      <c r="A25" s="494"/>
      <c r="B25" s="494" t="s">
        <v>495</v>
      </c>
      <c r="C25" s="498"/>
      <c r="D25" s="495" t="s">
        <v>148</v>
      </c>
      <c r="E25" s="496">
        <f t="shared" si="1"/>
        <v>59.38833666468586</v>
      </c>
      <c r="F25" s="513">
        <f>SUM(F26)</f>
        <v>222132</v>
      </c>
      <c r="G25" s="513">
        <f>SUM(G26)</f>
        <v>131920.5</v>
      </c>
    </row>
    <row r="26" spans="1:7" ht="18" customHeight="1">
      <c r="A26" s="494"/>
      <c r="B26" s="494"/>
      <c r="C26" s="498" t="s">
        <v>176</v>
      </c>
      <c r="D26" s="335" t="s">
        <v>177</v>
      </c>
      <c r="E26" s="499">
        <f t="shared" si="1"/>
        <v>59.38833666468586</v>
      </c>
      <c r="F26" s="427">
        <v>222132</v>
      </c>
      <c r="G26" s="427">
        <v>131920.5</v>
      </c>
    </row>
    <row r="27" spans="1:7" ht="18" customHeight="1">
      <c r="A27" s="978" t="s">
        <v>195</v>
      </c>
      <c r="B27" s="978"/>
      <c r="C27" s="978"/>
      <c r="D27" s="978"/>
      <c r="E27" s="503">
        <f t="shared" si="1"/>
        <v>62.45145077809008</v>
      </c>
      <c r="F27" s="514">
        <f>F21+F25</f>
        <v>233392</v>
      </c>
      <c r="G27" s="514">
        <f>SUM(G21+G25)</f>
        <v>145756.69</v>
      </c>
    </row>
    <row r="28" spans="1:7" ht="18" customHeight="1">
      <c r="A28" s="505"/>
      <c r="B28" s="505"/>
      <c r="C28" s="505"/>
      <c r="D28" s="505"/>
      <c r="E28" s="509"/>
      <c r="F28" s="515"/>
      <c r="G28" s="515"/>
    </row>
    <row r="29" spans="1:7" ht="18" customHeight="1">
      <c r="A29" s="505"/>
      <c r="B29" s="505"/>
      <c r="C29" s="505"/>
      <c r="D29" s="505"/>
      <c r="E29" s="509"/>
      <c r="F29" s="515"/>
      <c r="G29" s="515"/>
    </row>
    <row r="30" spans="1:7" ht="18" customHeight="1">
      <c r="A30" s="505"/>
      <c r="B30" s="505"/>
      <c r="C30" s="505"/>
      <c r="D30" s="505"/>
      <c r="E30" s="509"/>
      <c r="F30" s="515"/>
      <c r="G30" s="515"/>
    </row>
    <row r="31" spans="1:7" ht="18" customHeight="1">
      <c r="A31" s="982" t="s">
        <v>501</v>
      </c>
      <c r="B31" s="982"/>
      <c r="C31" s="982"/>
      <c r="D31" s="982"/>
      <c r="E31" s="982">
        <f>E22+E25</f>
        <v>213.4864961738883</v>
      </c>
      <c r="F31" s="982"/>
      <c r="G31" s="982"/>
    </row>
    <row r="32" spans="1:7" ht="18" customHeight="1">
      <c r="A32" s="935" t="s">
        <v>1</v>
      </c>
      <c r="B32" s="936" t="s">
        <v>31</v>
      </c>
      <c r="C32" s="936" t="s">
        <v>32</v>
      </c>
      <c r="D32" s="936" t="s">
        <v>33</v>
      </c>
      <c r="E32" s="936" t="s">
        <v>493</v>
      </c>
      <c r="F32" s="936" t="s">
        <v>494</v>
      </c>
      <c r="G32" s="936" t="s">
        <v>229</v>
      </c>
    </row>
    <row r="33" spans="1:7" ht="18" customHeight="1">
      <c r="A33" s="935"/>
      <c r="B33" s="936"/>
      <c r="C33" s="936"/>
      <c r="D33" s="936"/>
      <c r="E33" s="936"/>
      <c r="F33" s="936"/>
      <c r="G33" s="936"/>
    </row>
    <row r="34" spans="1:7" ht="18" customHeight="1">
      <c r="A34" s="510">
        <v>1</v>
      </c>
      <c r="B34" s="511">
        <v>2</v>
      </c>
      <c r="C34" s="511">
        <v>3</v>
      </c>
      <c r="D34" s="511">
        <v>4</v>
      </c>
      <c r="E34" s="511">
        <v>5</v>
      </c>
      <c r="F34" s="512">
        <v>6</v>
      </c>
      <c r="G34" s="512">
        <v>7</v>
      </c>
    </row>
    <row r="35" spans="1:7" ht="18" customHeight="1">
      <c r="A35" s="494" t="s">
        <v>14</v>
      </c>
      <c r="B35" s="494" t="s">
        <v>499</v>
      </c>
      <c r="C35" s="494"/>
      <c r="D35" s="495" t="s">
        <v>144</v>
      </c>
      <c r="E35" s="496">
        <f>G35/F35*100</f>
        <v>2.4731182795698925</v>
      </c>
      <c r="F35" s="513">
        <f>SUM(F36+F37)</f>
        <v>93</v>
      </c>
      <c r="G35" s="513">
        <v>2.3</v>
      </c>
    </row>
    <row r="36" spans="1:7" ht="18" customHeight="1">
      <c r="A36" s="497"/>
      <c r="B36" s="498"/>
      <c r="C36" s="498" t="s">
        <v>80</v>
      </c>
      <c r="D36" s="335" t="s">
        <v>81</v>
      </c>
      <c r="E36" s="499">
        <f>G36/F36*100</f>
        <v>15.333333333333332</v>
      </c>
      <c r="F36" s="427">
        <v>15</v>
      </c>
      <c r="G36" s="427">
        <v>2.3</v>
      </c>
    </row>
    <row r="37" spans="1:7" ht="18" customHeight="1">
      <c r="A37" s="494"/>
      <c r="B37" s="494"/>
      <c r="C37" s="498" t="s">
        <v>66</v>
      </c>
      <c r="D37" s="173" t="s">
        <v>120</v>
      </c>
      <c r="E37" s="499">
        <f>G37/F37*100</f>
        <v>0</v>
      </c>
      <c r="F37" s="427">
        <v>78</v>
      </c>
      <c r="G37" s="427">
        <v>0</v>
      </c>
    </row>
    <row r="38" spans="1:7" ht="18" customHeight="1">
      <c r="A38" s="978" t="s">
        <v>195</v>
      </c>
      <c r="B38" s="978"/>
      <c r="C38" s="978"/>
      <c r="D38" s="978"/>
      <c r="E38" s="503">
        <f>G38/F38*100</f>
        <v>2.4731182795698925</v>
      </c>
      <c r="F38" s="514">
        <f>SUM(F35)</f>
        <v>93</v>
      </c>
      <c r="G38" s="514">
        <f>SUM(G35+G37)</f>
        <v>2.3</v>
      </c>
    </row>
    <row r="39" ht="18" customHeight="1">
      <c r="E39" s="508"/>
    </row>
    <row r="40" ht="18" customHeight="1">
      <c r="E40" s="508"/>
    </row>
    <row r="41" ht="18" customHeight="1">
      <c r="E41" s="508"/>
    </row>
    <row r="42" ht="18" customHeight="1">
      <c r="E42" s="508"/>
    </row>
    <row r="43" ht="18" customHeight="1">
      <c r="E43" s="508"/>
    </row>
    <row r="44" ht="18" customHeight="1">
      <c r="E44" s="508"/>
    </row>
    <row r="45" ht="18" customHeight="1">
      <c r="E45" s="508"/>
    </row>
    <row r="46" ht="18" customHeight="1">
      <c r="E46" s="508"/>
    </row>
    <row r="47" ht="18" customHeight="1">
      <c r="E47" s="508"/>
    </row>
    <row r="48" ht="18" customHeight="1">
      <c r="E48" s="508"/>
    </row>
    <row r="49" ht="18" customHeight="1">
      <c r="E49" s="508"/>
    </row>
    <row r="50" ht="18" customHeight="1">
      <c r="E50" s="508"/>
    </row>
    <row r="51" ht="18" customHeight="1">
      <c r="E51" s="508"/>
    </row>
    <row r="52" ht="18" customHeight="1">
      <c r="E52" s="508"/>
    </row>
    <row r="53" ht="18" customHeight="1">
      <c r="E53" s="508"/>
    </row>
    <row r="54" ht="18" customHeight="1">
      <c r="E54" s="508"/>
    </row>
    <row r="55" ht="18" customHeight="1">
      <c r="E55" s="508"/>
    </row>
    <row r="56" ht="18" customHeight="1">
      <c r="E56" s="508"/>
    </row>
    <row r="57" ht="18" customHeight="1">
      <c r="E57" s="508"/>
    </row>
    <row r="58" ht="18" customHeight="1">
      <c r="E58" s="508"/>
    </row>
    <row r="59" ht="18" customHeight="1">
      <c r="E59" s="508"/>
    </row>
    <row r="60" ht="18" customHeight="1">
      <c r="E60" s="508"/>
    </row>
    <row r="61" ht="18" customHeight="1">
      <c r="E61" s="508"/>
    </row>
    <row r="62" ht="18" customHeight="1">
      <c r="E62" s="508"/>
    </row>
    <row r="63" ht="18" customHeight="1">
      <c r="E63" s="508"/>
    </row>
    <row r="64" ht="18" customHeight="1">
      <c r="E64" s="508"/>
    </row>
    <row r="65" ht="18" customHeight="1">
      <c r="E65" s="508"/>
    </row>
    <row r="66" ht="18" customHeight="1">
      <c r="E66" s="508"/>
    </row>
    <row r="67" ht="18" customHeight="1">
      <c r="E67" s="508"/>
    </row>
    <row r="68" ht="18" customHeight="1">
      <c r="E68" s="508"/>
    </row>
    <row r="69" ht="18" customHeight="1">
      <c r="E69" s="508"/>
    </row>
    <row r="70" ht="18" customHeight="1">
      <c r="E70" s="508"/>
    </row>
    <row r="71" ht="18" customHeight="1">
      <c r="E71" s="508"/>
    </row>
    <row r="72" ht="18" customHeight="1">
      <c r="E72" s="508"/>
    </row>
    <row r="73" ht="18" customHeight="1">
      <c r="E73" s="508"/>
    </row>
    <row r="74" ht="18" customHeight="1">
      <c r="E74" s="508"/>
    </row>
    <row r="75" ht="18" customHeight="1">
      <c r="E75" s="508"/>
    </row>
    <row r="76" ht="18" customHeight="1">
      <c r="E76" s="508"/>
    </row>
    <row r="77" ht="18" customHeight="1">
      <c r="E77" s="508"/>
    </row>
    <row r="78" ht="18" customHeight="1">
      <c r="E78" s="508"/>
    </row>
    <row r="79" ht="18" customHeight="1">
      <c r="E79" s="508"/>
    </row>
    <row r="80" ht="18" customHeight="1">
      <c r="E80" s="508"/>
    </row>
    <row r="81" ht="18" customHeight="1">
      <c r="E81" s="508"/>
    </row>
    <row r="82" ht="18" customHeight="1">
      <c r="E82" s="508"/>
    </row>
    <row r="83" ht="18" customHeight="1">
      <c r="E83" s="508"/>
    </row>
    <row r="84" ht="18" customHeight="1">
      <c r="E84" s="508"/>
    </row>
    <row r="85" ht="18" customHeight="1">
      <c r="E85" s="508"/>
    </row>
    <row r="86" ht="18" customHeight="1">
      <c r="E86" s="508"/>
    </row>
    <row r="87" ht="18" customHeight="1">
      <c r="E87" s="508"/>
    </row>
    <row r="88" ht="18" customHeight="1">
      <c r="E88" s="508"/>
    </row>
    <row r="89" ht="18" customHeight="1">
      <c r="E89" s="508"/>
    </row>
    <row r="90" ht="18" customHeight="1">
      <c r="E90" s="508"/>
    </row>
    <row r="91" ht="18" customHeight="1">
      <c r="E91" s="508"/>
    </row>
    <row r="92" ht="18" customHeight="1">
      <c r="E92" s="508"/>
    </row>
    <row r="93" ht="18" customHeight="1">
      <c r="E93" s="508"/>
    </row>
    <row r="94" ht="18" customHeight="1">
      <c r="E94" s="508"/>
    </row>
    <row r="95" ht="18" customHeight="1">
      <c r="E95" s="508"/>
    </row>
    <row r="96" ht="18" customHeight="1">
      <c r="E96" s="508"/>
    </row>
    <row r="97" ht="18" customHeight="1">
      <c r="E97" s="508"/>
    </row>
    <row r="98" ht="18" customHeight="1">
      <c r="E98" s="508"/>
    </row>
    <row r="99" ht="18" customHeight="1">
      <c r="E99" s="508"/>
    </row>
    <row r="100" ht="18" customHeight="1">
      <c r="E100" s="508"/>
    </row>
    <row r="101" ht="18" customHeight="1">
      <c r="E101" s="508"/>
    </row>
    <row r="102" ht="18" customHeight="1">
      <c r="E102" s="508"/>
    </row>
    <row r="103" ht="18" customHeight="1">
      <c r="E103" s="508"/>
    </row>
    <row r="104" ht="18" customHeight="1">
      <c r="E104" s="508"/>
    </row>
    <row r="105" ht="18" customHeight="1">
      <c r="E105" s="508"/>
    </row>
    <row r="106" ht="18" customHeight="1">
      <c r="E106" s="508"/>
    </row>
    <row r="107" ht="18" customHeight="1">
      <c r="E107" s="508"/>
    </row>
    <row r="108" ht="18" customHeight="1">
      <c r="E108" s="508"/>
    </row>
    <row r="109" ht="18" customHeight="1">
      <c r="E109" s="508"/>
    </row>
    <row r="110" ht="18" customHeight="1">
      <c r="E110" s="508"/>
    </row>
    <row r="111" ht="18" customHeight="1">
      <c r="E111" s="508"/>
    </row>
    <row r="112" ht="18" customHeight="1">
      <c r="E112" s="508"/>
    </row>
    <row r="113" ht="18" customHeight="1">
      <c r="E113" s="508"/>
    </row>
    <row r="114" ht="18" customHeight="1">
      <c r="E114" s="508"/>
    </row>
    <row r="115" ht="18" customHeight="1">
      <c r="E115" s="508"/>
    </row>
    <row r="116" ht="18" customHeight="1">
      <c r="E116" s="508"/>
    </row>
    <row r="117" ht="18" customHeight="1">
      <c r="E117" s="508"/>
    </row>
    <row r="118" ht="18" customHeight="1">
      <c r="E118" s="508"/>
    </row>
    <row r="119" ht="18" customHeight="1">
      <c r="E119" s="508"/>
    </row>
    <row r="120" ht="18" customHeight="1">
      <c r="E120" s="508"/>
    </row>
    <row r="121" ht="18" customHeight="1">
      <c r="E121" s="508"/>
    </row>
    <row r="122" ht="18" customHeight="1">
      <c r="E122" s="508"/>
    </row>
    <row r="123" ht="18" customHeight="1">
      <c r="E123" s="508"/>
    </row>
    <row r="124" ht="18" customHeight="1">
      <c r="E124" s="508"/>
    </row>
    <row r="125" ht="18" customHeight="1">
      <c r="E125" s="508"/>
    </row>
    <row r="126" ht="18" customHeight="1">
      <c r="E126" s="508"/>
    </row>
    <row r="127" ht="18" customHeight="1">
      <c r="E127" s="508"/>
    </row>
    <row r="128" ht="18" customHeight="1">
      <c r="E128" s="508"/>
    </row>
    <row r="129" ht="18" customHeight="1">
      <c r="E129" s="508"/>
    </row>
    <row r="130" ht="18" customHeight="1">
      <c r="E130" s="508"/>
    </row>
    <row r="131" ht="18" customHeight="1">
      <c r="E131" s="508"/>
    </row>
    <row r="132" ht="18" customHeight="1">
      <c r="E132" s="508"/>
    </row>
    <row r="133" ht="18" customHeight="1">
      <c r="E133" s="508"/>
    </row>
    <row r="134" ht="18" customHeight="1">
      <c r="E134" s="508"/>
    </row>
    <row r="135" ht="18" customHeight="1">
      <c r="E135" s="508"/>
    </row>
  </sheetData>
  <mergeCells count="28">
    <mergeCell ref="A38:D38"/>
    <mergeCell ref="A27:D27"/>
    <mergeCell ref="A31:G31"/>
    <mergeCell ref="A32:A33"/>
    <mergeCell ref="B32:B33"/>
    <mergeCell ref="C32:C33"/>
    <mergeCell ref="D32:D33"/>
    <mergeCell ref="E32:E33"/>
    <mergeCell ref="F32:F33"/>
    <mergeCell ref="G32:G33"/>
    <mergeCell ref="A13:D13"/>
    <mergeCell ref="A17:G17"/>
    <mergeCell ref="A18:A19"/>
    <mergeCell ref="B18:B19"/>
    <mergeCell ref="C18:C19"/>
    <mergeCell ref="D18:D19"/>
    <mergeCell ref="E18:E19"/>
    <mergeCell ref="F18:F19"/>
    <mergeCell ref="G18:G19"/>
    <mergeCell ref="A1:G1"/>
    <mergeCell ref="A3:D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902777777777778" right="0.5902777777777778" top="0.9256944444444444" bottom="0.7479166666666667" header="0.5902777777777778" footer="0.5902777777777778"/>
  <pageSetup horizontalDpi="300" verticalDpi="300" orientation="portrait" paperSize="9" scale="70" r:id="rId1"/>
  <headerFooter alignWithMargins="0">
    <oddHeader>&amp;R&amp;"Times New Roman,Normalny"Załącznik Nr 13 do wykonania budżetu Gminy Barlinek za I półrocze 2010 r.</oddHeader>
    <oddFooter>&amp;C&amp;"Times New Roman,Normalny"&amp;12Strona &amp;P z &amp;N</oddFooter>
  </headerFooter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4"/>
  <sheetViews>
    <sheetView showGridLines="0" defaultGridColor="0" view="pageBreakPreview" zoomScale="70" zoomScaleSheetLayoutView="70" colorId="15" workbookViewId="0" topLeftCell="A13">
      <selection activeCell="L15" sqref="L15"/>
    </sheetView>
  </sheetViews>
  <sheetFormatPr defaultColWidth="9.00390625" defaultRowHeight="18" customHeight="1"/>
  <cols>
    <col min="1" max="1" width="6.00390625" style="485" customWidth="1"/>
    <col min="2" max="2" width="9.375" style="486" customWidth="1"/>
    <col min="3" max="3" width="7.75390625" style="486" customWidth="1"/>
    <col min="4" max="4" width="70.75390625" style="465" customWidth="1"/>
    <col min="5" max="5" width="14.125" style="486" customWidth="1"/>
    <col min="6" max="6" width="14.625" style="486" customWidth="1"/>
    <col min="7" max="7" width="14.25390625" style="486" customWidth="1"/>
    <col min="8" max="16384" width="9.00390625" style="486" customWidth="1"/>
  </cols>
  <sheetData>
    <row r="1" spans="1:7" ht="46.5" customHeight="1">
      <c r="A1" s="974" t="s">
        <v>491</v>
      </c>
      <c r="B1" s="974"/>
      <c r="C1" s="974"/>
      <c r="D1" s="974"/>
      <c r="E1" s="974"/>
      <c r="F1" s="974"/>
      <c r="G1" s="974"/>
    </row>
    <row r="2" spans="1:7" ht="46.5" customHeight="1">
      <c r="A2" s="487"/>
      <c r="B2" s="487"/>
      <c r="C2" s="487"/>
      <c r="D2" s="487"/>
      <c r="E2" s="487"/>
      <c r="F2" s="487"/>
      <c r="G2" s="487"/>
    </row>
    <row r="3" spans="1:4" ht="18" customHeight="1">
      <c r="A3" s="975" t="s">
        <v>502</v>
      </c>
      <c r="B3" s="975"/>
      <c r="C3" s="975"/>
      <c r="D3" s="975"/>
    </row>
    <row r="4" spans="1:7" s="488" customFormat="1" ht="16.5" customHeight="1">
      <c r="A4" s="935" t="s">
        <v>1</v>
      </c>
      <c r="B4" s="936" t="s">
        <v>31</v>
      </c>
      <c r="C4" s="936" t="s">
        <v>32</v>
      </c>
      <c r="D4" s="936" t="s">
        <v>33</v>
      </c>
      <c r="E4" s="936" t="s">
        <v>493</v>
      </c>
      <c r="F4" s="936" t="s">
        <v>494</v>
      </c>
      <c r="G4" s="936" t="s">
        <v>229</v>
      </c>
    </row>
    <row r="5" spans="1:7" s="489" customFormat="1" ht="34.5" customHeight="1">
      <c r="A5" s="935"/>
      <c r="B5" s="936"/>
      <c r="C5" s="936"/>
      <c r="D5" s="936"/>
      <c r="E5" s="936"/>
      <c r="F5" s="936"/>
      <c r="G5" s="936"/>
    </row>
    <row r="6" spans="1:7" s="493" customFormat="1" ht="12.75" customHeight="1">
      <c r="A6" s="510">
        <v>1</v>
      </c>
      <c r="B6" s="511">
        <v>2</v>
      </c>
      <c r="C6" s="511">
        <v>3</v>
      </c>
      <c r="D6" s="511">
        <v>4</v>
      </c>
      <c r="E6" s="511">
        <v>5</v>
      </c>
      <c r="F6" s="512">
        <v>6</v>
      </c>
      <c r="G6" s="512">
        <v>7</v>
      </c>
    </row>
    <row r="7" spans="1:7" ht="18" customHeight="1">
      <c r="A7" s="494" t="s">
        <v>14</v>
      </c>
      <c r="B7" s="494" t="s">
        <v>141</v>
      </c>
      <c r="C7" s="494"/>
      <c r="D7" s="495" t="s">
        <v>142</v>
      </c>
      <c r="E7" s="496">
        <f>G7/F7*100</f>
        <v>49.150297584585815</v>
      </c>
      <c r="F7" s="513">
        <f>SUM(F8:F10)</f>
        <v>431810</v>
      </c>
      <c r="G7" s="513">
        <f>SUM(G8:G10)</f>
        <v>212235.90000000002</v>
      </c>
    </row>
    <row r="8" spans="1:7" ht="48" customHeight="1">
      <c r="A8" s="497"/>
      <c r="B8" s="498"/>
      <c r="C8" s="498" t="s">
        <v>43</v>
      </c>
      <c r="D8" s="335" t="s">
        <v>145</v>
      </c>
      <c r="E8" s="499"/>
      <c r="F8" s="427">
        <v>0</v>
      </c>
      <c r="G8" s="427">
        <v>200</v>
      </c>
    </row>
    <row r="9" spans="1:7" ht="19.5" customHeight="1">
      <c r="A9" s="497"/>
      <c r="B9" s="498"/>
      <c r="C9" s="498" t="s">
        <v>176</v>
      </c>
      <c r="D9" s="335" t="s">
        <v>177</v>
      </c>
      <c r="E9" s="499">
        <f>G9/F9*100</f>
        <v>49.34374694276863</v>
      </c>
      <c r="F9" s="427">
        <v>429310</v>
      </c>
      <c r="G9" s="427">
        <v>211837.64</v>
      </c>
    </row>
    <row r="10" spans="1:7" ht="19.5" customHeight="1">
      <c r="A10" s="497"/>
      <c r="B10" s="498"/>
      <c r="C10" s="498" t="s">
        <v>80</v>
      </c>
      <c r="D10" s="335" t="s">
        <v>81</v>
      </c>
      <c r="E10" s="499">
        <f>G10/F10*100</f>
        <v>7.9304</v>
      </c>
      <c r="F10" s="427">
        <v>2500</v>
      </c>
      <c r="G10" s="427">
        <v>198.26</v>
      </c>
    </row>
    <row r="11" spans="1:7" ht="18" customHeight="1">
      <c r="A11" s="978" t="s">
        <v>195</v>
      </c>
      <c r="B11" s="978"/>
      <c r="C11" s="978"/>
      <c r="D11" s="978"/>
      <c r="E11" s="503">
        <f>G11/F11*100</f>
        <v>49.150297584585815</v>
      </c>
      <c r="F11" s="514">
        <f>SUM(F7)</f>
        <v>431810</v>
      </c>
      <c r="G11" s="514">
        <f>SUM(G7)</f>
        <v>212235.90000000002</v>
      </c>
    </row>
    <row r="12" spans="1:7" ht="18" customHeight="1">
      <c r="A12" s="505"/>
      <c r="B12" s="505"/>
      <c r="C12" s="505"/>
      <c r="D12" s="505"/>
      <c r="E12" s="515"/>
      <c r="F12" s="515"/>
      <c r="G12" s="515"/>
    </row>
    <row r="13" spans="1:7" ht="18" customHeight="1">
      <c r="A13" s="505"/>
      <c r="B13" s="505"/>
      <c r="C13" s="505"/>
      <c r="D13" s="505"/>
      <c r="E13" s="515"/>
      <c r="F13" s="515"/>
      <c r="G13" s="515"/>
    </row>
    <row r="14" spans="1:7" ht="18" customHeight="1">
      <c r="A14" s="505"/>
      <c r="B14" s="505"/>
      <c r="C14" s="505"/>
      <c r="D14" s="505"/>
      <c r="E14" s="515"/>
      <c r="F14" s="515"/>
      <c r="G14" s="515"/>
    </row>
    <row r="15" spans="1:7" ht="18" customHeight="1">
      <c r="A15" s="505"/>
      <c r="B15" s="505"/>
      <c r="C15" s="505"/>
      <c r="D15" s="505"/>
      <c r="E15" s="515"/>
      <c r="F15" s="515"/>
      <c r="G15" s="515"/>
    </row>
    <row r="16" spans="1:7" ht="18" customHeight="1">
      <c r="A16" s="505"/>
      <c r="B16" s="505"/>
      <c r="C16" s="505"/>
      <c r="D16" s="505"/>
      <c r="E16" s="515"/>
      <c r="F16" s="515"/>
      <c r="G16" s="515"/>
    </row>
    <row r="17" spans="1:7" ht="18" customHeight="1">
      <c r="A17" s="981" t="s">
        <v>503</v>
      </c>
      <c r="B17" s="981"/>
      <c r="C17" s="981"/>
      <c r="D17" s="981"/>
      <c r="E17" s="981"/>
      <c r="F17" s="981"/>
      <c r="G17" s="981"/>
    </row>
    <row r="18" spans="1:7" ht="18" customHeight="1">
      <c r="A18" s="935" t="s">
        <v>1</v>
      </c>
      <c r="B18" s="936" t="s">
        <v>31</v>
      </c>
      <c r="C18" s="936" t="s">
        <v>32</v>
      </c>
      <c r="D18" s="936" t="s">
        <v>33</v>
      </c>
      <c r="E18" s="936" t="s">
        <v>493</v>
      </c>
      <c r="F18" s="936" t="s">
        <v>494</v>
      </c>
      <c r="G18" s="936" t="s">
        <v>229</v>
      </c>
    </row>
    <row r="19" spans="1:7" ht="18" customHeight="1">
      <c r="A19" s="935"/>
      <c r="B19" s="936"/>
      <c r="C19" s="936"/>
      <c r="D19" s="936"/>
      <c r="E19" s="936"/>
      <c r="F19" s="936"/>
      <c r="G19" s="936"/>
    </row>
    <row r="20" spans="1:7" ht="18" customHeight="1">
      <c r="A20" s="510">
        <v>1</v>
      </c>
      <c r="B20" s="511">
        <v>2</v>
      </c>
      <c r="C20" s="511">
        <v>3</v>
      </c>
      <c r="D20" s="511">
        <v>4</v>
      </c>
      <c r="E20" s="511">
        <v>5</v>
      </c>
      <c r="F20" s="512">
        <v>6</v>
      </c>
      <c r="G20" s="512">
        <v>7</v>
      </c>
    </row>
    <row r="21" spans="1:7" ht="18" customHeight="1">
      <c r="A21" s="494" t="s">
        <v>14</v>
      </c>
      <c r="B21" s="494" t="s">
        <v>141</v>
      </c>
      <c r="C21" s="494"/>
      <c r="D21" s="495" t="s">
        <v>142</v>
      </c>
      <c r="E21" s="496">
        <f aca="true" t="shared" si="0" ref="E21:E27">G21/F21*100</f>
        <v>55.15903202335425</v>
      </c>
      <c r="F21" s="513">
        <f>SUM(F22+F23+F24)</f>
        <v>450796</v>
      </c>
      <c r="G21" s="513">
        <f>SUM(+G22+G23+G24)</f>
        <v>248654.71000000002</v>
      </c>
    </row>
    <row r="22" spans="1:7" ht="47.25" customHeight="1">
      <c r="A22" s="497"/>
      <c r="B22" s="498"/>
      <c r="C22" s="498" t="s">
        <v>43</v>
      </c>
      <c r="D22" s="335" t="s">
        <v>145</v>
      </c>
      <c r="E22" s="499">
        <f t="shared" si="0"/>
        <v>70.7718087234894</v>
      </c>
      <c r="F22" s="427">
        <v>9996</v>
      </c>
      <c r="G22" s="427">
        <v>7074.35</v>
      </c>
    </row>
    <row r="23" spans="1:7" ht="18" customHeight="1">
      <c r="A23" s="497"/>
      <c r="B23" s="498"/>
      <c r="C23" s="498" t="s">
        <v>176</v>
      </c>
      <c r="D23" s="335" t="s">
        <v>177</v>
      </c>
      <c r="E23" s="499">
        <f t="shared" si="0"/>
        <v>54.82292283177783</v>
      </c>
      <c r="F23" s="427">
        <v>439300</v>
      </c>
      <c r="G23" s="427">
        <v>240837.1</v>
      </c>
    </row>
    <row r="24" spans="1:7" ht="18" customHeight="1">
      <c r="A24" s="497"/>
      <c r="B24" s="498"/>
      <c r="C24" s="498" t="s">
        <v>80</v>
      </c>
      <c r="D24" s="335" t="s">
        <v>81</v>
      </c>
      <c r="E24" s="499">
        <f t="shared" si="0"/>
        <v>49.550666666666665</v>
      </c>
      <c r="F24" s="427">
        <v>1500</v>
      </c>
      <c r="G24" s="427">
        <v>743.26</v>
      </c>
    </row>
    <row r="25" spans="1:7" ht="18" customHeight="1">
      <c r="A25" s="497"/>
      <c r="B25" s="494" t="s">
        <v>495</v>
      </c>
      <c r="C25" s="498"/>
      <c r="D25" s="495" t="s">
        <v>148</v>
      </c>
      <c r="E25" s="496">
        <f t="shared" si="0"/>
        <v>45.05126231527093</v>
      </c>
      <c r="F25" s="513">
        <f>SUM(F26)</f>
        <v>194880</v>
      </c>
      <c r="G25" s="513">
        <f>SUM(G26)</f>
        <v>87795.9</v>
      </c>
    </row>
    <row r="26" spans="1:7" ht="18" customHeight="1">
      <c r="A26" s="497"/>
      <c r="B26" s="494"/>
      <c r="C26" s="498" t="s">
        <v>176</v>
      </c>
      <c r="D26" s="335" t="s">
        <v>177</v>
      </c>
      <c r="E26" s="499">
        <f t="shared" si="0"/>
        <v>45.05126231527093</v>
      </c>
      <c r="F26" s="427">
        <v>194880</v>
      </c>
      <c r="G26" s="427">
        <v>87795.9</v>
      </c>
    </row>
    <row r="27" spans="1:7" ht="18" customHeight="1">
      <c r="A27" s="978" t="s">
        <v>195</v>
      </c>
      <c r="B27" s="978"/>
      <c r="C27" s="978"/>
      <c r="D27" s="978"/>
      <c r="E27" s="503">
        <f t="shared" si="0"/>
        <v>52.108272570143534</v>
      </c>
      <c r="F27" s="514">
        <f>SUM(F21+F25)</f>
        <v>645676</v>
      </c>
      <c r="G27" s="514">
        <f>SUM(G21+G25)</f>
        <v>336450.61</v>
      </c>
    </row>
    <row r="28" ht="18" customHeight="1">
      <c r="E28" s="508"/>
    </row>
    <row r="29" ht="18" customHeight="1">
      <c r="E29" s="508"/>
    </row>
    <row r="30" ht="18" customHeight="1">
      <c r="E30" s="508"/>
    </row>
    <row r="31" ht="18" customHeight="1">
      <c r="E31" s="508"/>
    </row>
    <row r="32" ht="18" customHeight="1">
      <c r="E32" s="508"/>
    </row>
    <row r="33" ht="18" customHeight="1">
      <c r="E33" s="508"/>
    </row>
    <row r="34" ht="18" customHeight="1">
      <c r="E34" s="508"/>
    </row>
    <row r="35" ht="18" customHeight="1">
      <c r="E35" s="508"/>
    </row>
    <row r="36" ht="18" customHeight="1">
      <c r="E36" s="508"/>
    </row>
    <row r="37" ht="18" customHeight="1">
      <c r="E37" s="508"/>
    </row>
    <row r="38" ht="18" customHeight="1">
      <c r="E38" s="508"/>
    </row>
    <row r="39" ht="18" customHeight="1">
      <c r="E39" s="508"/>
    </row>
    <row r="40" ht="18" customHeight="1">
      <c r="E40" s="508"/>
    </row>
    <row r="41" ht="18" customHeight="1">
      <c r="E41" s="508"/>
    </row>
    <row r="42" ht="18" customHeight="1">
      <c r="E42" s="508"/>
    </row>
    <row r="43" ht="18" customHeight="1">
      <c r="E43" s="508"/>
    </row>
    <row r="44" ht="18" customHeight="1">
      <c r="E44" s="508"/>
    </row>
    <row r="45" ht="18" customHeight="1">
      <c r="E45" s="508"/>
    </row>
    <row r="46" ht="18" customHeight="1">
      <c r="E46" s="508"/>
    </row>
    <row r="47" ht="18" customHeight="1">
      <c r="E47" s="508"/>
    </row>
    <row r="48" ht="18" customHeight="1">
      <c r="E48" s="508"/>
    </row>
    <row r="49" ht="18" customHeight="1">
      <c r="E49" s="508"/>
    </row>
    <row r="50" ht="18" customHeight="1">
      <c r="E50" s="508"/>
    </row>
    <row r="51" ht="18" customHeight="1">
      <c r="E51" s="508"/>
    </row>
    <row r="52" ht="18" customHeight="1">
      <c r="E52" s="508"/>
    </row>
    <row r="53" ht="18" customHeight="1">
      <c r="E53" s="508"/>
    </row>
    <row r="54" ht="18" customHeight="1">
      <c r="E54" s="508"/>
    </row>
    <row r="55" ht="18" customHeight="1">
      <c r="E55" s="508"/>
    </row>
    <row r="56" ht="18" customHeight="1">
      <c r="E56" s="508"/>
    </row>
    <row r="57" ht="18" customHeight="1">
      <c r="E57" s="508"/>
    </row>
    <row r="58" ht="18" customHeight="1">
      <c r="E58" s="508"/>
    </row>
    <row r="59" ht="18" customHeight="1">
      <c r="E59" s="508"/>
    </row>
    <row r="60" ht="18" customHeight="1">
      <c r="E60" s="508"/>
    </row>
    <row r="61" ht="18" customHeight="1">
      <c r="E61" s="508"/>
    </row>
    <row r="62" ht="18" customHeight="1">
      <c r="E62" s="508"/>
    </row>
    <row r="63" ht="18" customHeight="1">
      <c r="E63" s="508"/>
    </row>
    <row r="64" ht="18" customHeight="1">
      <c r="E64" s="508"/>
    </row>
    <row r="65" ht="18" customHeight="1">
      <c r="E65" s="508"/>
    </row>
    <row r="66" ht="18" customHeight="1">
      <c r="E66" s="508"/>
    </row>
    <row r="67" ht="18" customHeight="1">
      <c r="E67" s="508"/>
    </row>
    <row r="68" ht="18" customHeight="1">
      <c r="E68" s="508"/>
    </row>
    <row r="69" ht="18" customHeight="1">
      <c r="E69" s="508"/>
    </row>
    <row r="70" ht="18" customHeight="1">
      <c r="E70" s="508"/>
    </row>
    <row r="71" ht="18" customHeight="1">
      <c r="E71" s="508"/>
    </row>
    <row r="72" ht="18" customHeight="1">
      <c r="E72" s="508"/>
    </row>
    <row r="73" ht="18" customHeight="1">
      <c r="E73" s="508"/>
    </row>
    <row r="74" ht="18" customHeight="1">
      <c r="E74" s="508"/>
    </row>
    <row r="75" ht="18" customHeight="1">
      <c r="E75" s="508"/>
    </row>
    <row r="76" ht="18" customHeight="1">
      <c r="E76" s="508"/>
    </row>
    <row r="77" ht="18" customHeight="1">
      <c r="E77" s="508"/>
    </row>
    <row r="78" ht="18" customHeight="1">
      <c r="E78" s="508"/>
    </row>
    <row r="79" ht="18" customHeight="1">
      <c r="E79" s="508"/>
    </row>
    <row r="80" ht="18" customHeight="1">
      <c r="E80" s="508"/>
    </row>
    <row r="81" ht="18" customHeight="1">
      <c r="E81" s="508"/>
    </row>
    <row r="82" ht="18" customHeight="1">
      <c r="E82" s="508"/>
    </row>
    <row r="83" ht="18" customHeight="1">
      <c r="E83" s="508"/>
    </row>
    <row r="84" ht="18" customHeight="1">
      <c r="E84" s="508"/>
    </row>
    <row r="85" ht="18" customHeight="1">
      <c r="E85" s="508"/>
    </row>
    <row r="86" ht="18" customHeight="1">
      <c r="E86" s="508"/>
    </row>
    <row r="87" ht="18" customHeight="1">
      <c r="E87" s="508"/>
    </row>
    <row r="88" ht="18" customHeight="1">
      <c r="E88" s="508"/>
    </row>
    <row r="89" ht="18" customHeight="1">
      <c r="E89" s="508"/>
    </row>
    <row r="90" ht="18" customHeight="1">
      <c r="E90" s="508"/>
    </row>
    <row r="91" ht="18" customHeight="1">
      <c r="E91" s="508"/>
    </row>
    <row r="92" ht="18" customHeight="1">
      <c r="E92" s="508"/>
    </row>
    <row r="93" ht="18" customHeight="1">
      <c r="E93" s="508"/>
    </row>
    <row r="94" ht="18" customHeight="1">
      <c r="E94" s="508"/>
    </row>
    <row r="95" ht="18" customHeight="1">
      <c r="E95" s="508"/>
    </row>
    <row r="96" ht="18" customHeight="1">
      <c r="E96" s="508"/>
    </row>
    <row r="97" ht="18" customHeight="1">
      <c r="E97" s="508"/>
    </row>
    <row r="98" ht="18" customHeight="1">
      <c r="E98" s="508"/>
    </row>
    <row r="99" ht="18" customHeight="1">
      <c r="E99" s="508"/>
    </row>
    <row r="100" ht="18" customHeight="1">
      <c r="E100" s="508"/>
    </row>
    <row r="101" ht="18" customHeight="1">
      <c r="E101" s="508"/>
    </row>
    <row r="102" ht="18" customHeight="1">
      <c r="E102" s="508"/>
    </row>
    <row r="103" ht="18" customHeight="1">
      <c r="E103" s="508"/>
    </row>
    <row r="104" ht="18" customHeight="1">
      <c r="E104" s="508"/>
    </row>
    <row r="105" ht="18" customHeight="1">
      <c r="E105" s="508"/>
    </row>
    <row r="106" ht="18" customHeight="1">
      <c r="E106" s="508"/>
    </row>
    <row r="107" ht="18" customHeight="1">
      <c r="E107" s="508"/>
    </row>
    <row r="108" ht="18" customHeight="1">
      <c r="E108" s="508"/>
    </row>
    <row r="109" ht="18" customHeight="1">
      <c r="E109" s="508"/>
    </row>
    <row r="110" ht="18" customHeight="1">
      <c r="E110" s="508"/>
    </row>
    <row r="111" ht="18" customHeight="1">
      <c r="E111" s="508"/>
    </row>
    <row r="112" ht="18" customHeight="1">
      <c r="E112" s="508"/>
    </row>
    <row r="113" ht="18" customHeight="1">
      <c r="E113" s="508"/>
    </row>
    <row r="114" ht="18" customHeight="1">
      <c r="E114" s="508"/>
    </row>
    <row r="115" ht="18" customHeight="1">
      <c r="E115" s="508"/>
    </row>
    <row r="116" ht="18" customHeight="1">
      <c r="E116" s="508"/>
    </row>
    <row r="117" ht="18" customHeight="1">
      <c r="E117" s="508"/>
    </row>
    <row r="118" ht="18" customHeight="1">
      <c r="E118" s="508"/>
    </row>
    <row r="119" ht="18" customHeight="1">
      <c r="E119" s="508"/>
    </row>
    <row r="120" ht="18" customHeight="1">
      <c r="E120" s="508"/>
    </row>
    <row r="121" ht="18" customHeight="1">
      <c r="E121" s="508"/>
    </row>
    <row r="122" ht="18" customHeight="1">
      <c r="E122" s="508"/>
    </row>
    <row r="123" ht="18" customHeight="1">
      <c r="E123" s="508"/>
    </row>
    <row r="124" ht="18" customHeight="1">
      <c r="E124" s="508"/>
    </row>
  </sheetData>
  <mergeCells count="19">
    <mergeCell ref="A27:D27"/>
    <mergeCell ref="A11:D11"/>
    <mergeCell ref="A17:G17"/>
    <mergeCell ref="A18:A19"/>
    <mergeCell ref="B18:B19"/>
    <mergeCell ref="C18:C19"/>
    <mergeCell ref="D18:D19"/>
    <mergeCell ref="E18:E19"/>
    <mergeCell ref="F18:F19"/>
    <mergeCell ref="G18:G19"/>
    <mergeCell ref="A1:G1"/>
    <mergeCell ref="A3:D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902777777777778" right="0.5902777777777778" top="0.9256944444444444" bottom="0.7479166666666667" header="0.5902777777777778" footer="0.5902777777777778"/>
  <pageSetup horizontalDpi="300" verticalDpi="300" orientation="portrait" paperSize="9" scale="67" r:id="rId1"/>
  <headerFooter alignWithMargins="0">
    <oddHeader>&amp;R&amp;"Times New Roman,Normalny"Załącznik Nr 14 do wykonania budżetu Gminy Barlinek za I półrocze 2010 r.</oddHeader>
    <oddFooter>&amp;C&amp;"Times New Roman,Normalny"&amp;12Strona &amp;P z &amp;N</oddFooter>
  </headerFooter>
  <colBreaks count="1" manualBreakCount="1">
    <brk id="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64"/>
  <sheetViews>
    <sheetView showGridLines="0" defaultGridColor="0" view="pageBreakPreview" zoomScale="70" zoomScaleSheetLayoutView="70" colorId="15" workbookViewId="0" topLeftCell="H1">
      <selection activeCell="N2" sqref="N2"/>
    </sheetView>
  </sheetViews>
  <sheetFormatPr defaultColWidth="9.00390625" defaultRowHeight="12.75"/>
  <cols>
    <col min="1" max="1" width="5.75390625" style="161" customWidth="1"/>
    <col min="2" max="2" width="8.75390625" style="161" customWidth="1"/>
    <col min="3" max="3" width="9.25390625" style="161" customWidth="1"/>
    <col min="4" max="4" width="65.375" style="161" customWidth="1"/>
    <col min="5" max="5" width="9.75390625" style="161" customWidth="1"/>
    <col min="6" max="6" width="18.375" style="161" customWidth="1"/>
    <col min="7" max="7" width="17.875" style="161" customWidth="1"/>
    <col min="8" max="8" width="17.625" style="161" customWidth="1"/>
    <col min="9" max="9" width="16.625" style="161" customWidth="1"/>
    <col min="10" max="10" width="14.625" style="161" customWidth="1"/>
    <col min="11" max="11" width="18.125" style="161" customWidth="1"/>
    <col min="12" max="12" width="12.75390625" style="161" customWidth="1"/>
    <col min="13" max="13" width="9.25390625" style="161" customWidth="1"/>
    <col min="14" max="14" width="9.875" style="161" customWidth="1"/>
    <col min="15" max="15" width="8.875" style="516" customWidth="1"/>
    <col min="16" max="224" width="8.875" style="161" customWidth="1"/>
    <col min="225" max="227" width="11.00390625" style="161" customWidth="1"/>
    <col min="228" max="16384" width="9.00390625" style="160" customWidth="1"/>
  </cols>
  <sheetData>
    <row r="1" spans="1:15" s="518" customFormat="1" ht="33.75" customHeight="1">
      <c r="A1" s="983" t="s">
        <v>504</v>
      </c>
      <c r="B1" s="983"/>
      <c r="C1" s="983"/>
      <c r="D1" s="983"/>
      <c r="E1" s="983"/>
      <c r="F1" s="983"/>
      <c r="G1" s="983"/>
      <c r="H1" s="983"/>
      <c r="I1" s="983"/>
      <c r="J1" s="983"/>
      <c r="K1" s="983"/>
      <c r="L1" s="983"/>
      <c r="M1" s="983"/>
      <c r="N1" s="983"/>
      <c r="O1" s="517"/>
    </row>
    <row r="2" spans="1:15" s="518" customFormat="1" ht="15.75" customHeight="1">
      <c r="A2" s="984" t="s">
        <v>492</v>
      </c>
      <c r="B2" s="984"/>
      <c r="C2" s="984"/>
      <c r="D2" s="984"/>
      <c r="E2" s="519"/>
      <c r="F2" s="520"/>
      <c r="G2" s="520"/>
      <c r="H2" s="520"/>
      <c r="I2" s="520"/>
      <c r="J2" s="520"/>
      <c r="K2" s="520"/>
      <c r="L2" s="520"/>
      <c r="M2" s="520"/>
      <c r="N2" s="521"/>
      <c r="O2" s="517"/>
    </row>
    <row r="3" spans="1:14" s="523" customFormat="1" ht="12" customHeight="1">
      <c r="A3" s="985" t="s">
        <v>1</v>
      </c>
      <c r="B3" s="985" t="s">
        <v>31</v>
      </c>
      <c r="C3" s="986" t="s">
        <v>32</v>
      </c>
      <c r="D3" s="986" t="s">
        <v>505</v>
      </c>
      <c r="E3" s="986" t="s">
        <v>5</v>
      </c>
      <c r="F3" s="986" t="s">
        <v>242</v>
      </c>
      <c r="G3" s="986" t="s">
        <v>243</v>
      </c>
      <c r="H3" s="987" t="s">
        <v>36</v>
      </c>
      <c r="I3" s="987"/>
      <c r="J3" s="987"/>
      <c r="K3" s="987"/>
      <c r="L3" s="987"/>
      <c r="M3" s="987"/>
      <c r="N3" s="987"/>
    </row>
    <row r="4" spans="1:14" s="523" customFormat="1" ht="12" customHeight="1">
      <c r="A4" s="985"/>
      <c r="B4" s="985"/>
      <c r="C4" s="986"/>
      <c r="D4" s="986"/>
      <c r="E4" s="986"/>
      <c r="F4" s="986"/>
      <c r="G4" s="986"/>
      <c r="H4" s="988" t="s">
        <v>427</v>
      </c>
      <c r="I4" s="988" t="s">
        <v>245</v>
      </c>
      <c r="J4" s="988"/>
      <c r="K4" s="988"/>
      <c r="L4" s="988"/>
      <c r="M4" s="988"/>
      <c r="N4" s="988" t="s">
        <v>246</v>
      </c>
    </row>
    <row r="5" spans="1:14" s="523" customFormat="1" ht="36">
      <c r="A5" s="985"/>
      <c r="B5" s="985"/>
      <c r="C5" s="986"/>
      <c r="D5" s="986"/>
      <c r="E5" s="986"/>
      <c r="F5" s="986"/>
      <c r="G5" s="986"/>
      <c r="H5" s="988"/>
      <c r="I5" s="524" t="s">
        <v>253</v>
      </c>
      <c r="J5" s="524" t="s">
        <v>254</v>
      </c>
      <c r="K5" s="525" t="s">
        <v>255</v>
      </c>
      <c r="L5" s="526" t="s">
        <v>249</v>
      </c>
      <c r="M5" s="522" t="s">
        <v>440</v>
      </c>
      <c r="N5" s="988"/>
    </row>
    <row r="6" spans="1:15" s="518" customFormat="1" ht="15.75">
      <c r="A6" s="527">
        <v>1</v>
      </c>
      <c r="B6" s="527">
        <v>2</v>
      </c>
      <c r="C6" s="527">
        <v>3</v>
      </c>
      <c r="D6" s="527">
        <v>4</v>
      </c>
      <c r="E6" s="527">
        <v>5</v>
      </c>
      <c r="F6" s="527">
        <v>6</v>
      </c>
      <c r="G6" s="527">
        <v>7</v>
      </c>
      <c r="H6" s="527">
        <v>8</v>
      </c>
      <c r="I6" s="527">
        <v>9</v>
      </c>
      <c r="J6" s="527">
        <v>10</v>
      </c>
      <c r="K6" s="527">
        <v>11</v>
      </c>
      <c r="L6" s="527">
        <v>12</v>
      </c>
      <c r="M6" s="527">
        <v>13</v>
      </c>
      <c r="N6" s="527">
        <v>14</v>
      </c>
      <c r="O6" s="517"/>
    </row>
    <row r="7" spans="1:15" s="518" customFormat="1" ht="16.5">
      <c r="A7" s="528">
        <v>801</v>
      </c>
      <c r="B7" s="528"/>
      <c r="C7" s="528"/>
      <c r="D7" s="528" t="s">
        <v>134</v>
      </c>
      <c r="E7" s="529">
        <f aca="true" t="shared" si="0" ref="E7:E38">G7/F7*100</f>
        <v>51.477459472656385</v>
      </c>
      <c r="F7" s="530">
        <f>F8+F31+F38+F42+F56</f>
        <v>3723227</v>
      </c>
      <c r="G7" s="530">
        <f>SUM(G8+G31+G38+G42+G56)</f>
        <v>1916622.6700000002</v>
      </c>
      <c r="H7" s="530">
        <f aca="true" t="shared" si="1" ref="H7:N7">H8+H31+H38+H42+H56</f>
        <v>1916622.6700000002</v>
      </c>
      <c r="I7" s="530">
        <f t="shared" si="1"/>
        <v>1241245.5</v>
      </c>
      <c r="J7" s="530">
        <f t="shared" si="1"/>
        <v>196011.29</v>
      </c>
      <c r="K7" s="530">
        <f t="shared" si="1"/>
        <v>445458.56</v>
      </c>
      <c r="L7" s="530">
        <f t="shared" si="1"/>
        <v>306.72</v>
      </c>
      <c r="M7" s="530">
        <f t="shared" si="1"/>
        <v>0</v>
      </c>
      <c r="N7" s="530">
        <f t="shared" si="1"/>
        <v>0</v>
      </c>
      <c r="O7" s="517"/>
    </row>
    <row r="8" spans="1:15" s="518" customFormat="1" ht="16.5">
      <c r="A8" s="531"/>
      <c r="B8" s="531">
        <v>80101</v>
      </c>
      <c r="C8" s="531"/>
      <c r="D8" s="532" t="s">
        <v>135</v>
      </c>
      <c r="E8" s="533">
        <f t="shared" si="0"/>
        <v>51.44288307796558</v>
      </c>
      <c r="F8" s="534">
        <f>SUM(F9:F30)</f>
        <v>3228938</v>
      </c>
      <c r="G8" s="534">
        <f>SUM(G9:G30)</f>
        <v>1661058.8000000003</v>
      </c>
      <c r="H8" s="534">
        <f>SUM(H9:H30)</f>
        <v>1661058.8000000003</v>
      </c>
      <c r="I8" s="534">
        <f>SUM(I12+I13)</f>
        <v>1115809.67</v>
      </c>
      <c r="J8" s="534">
        <f>SUM(J9:J30)</f>
        <v>176489.83000000002</v>
      </c>
      <c r="K8" s="534">
        <f>SUM(K9:K30)</f>
        <v>366518.98</v>
      </c>
      <c r="L8" s="534">
        <f>SUM(L9:L30)</f>
        <v>306.72</v>
      </c>
      <c r="M8" s="534">
        <f>SUM(M9:M30)</f>
        <v>0</v>
      </c>
      <c r="N8" s="534">
        <f>SUM(N9:N30)</f>
        <v>0</v>
      </c>
      <c r="O8" s="517"/>
    </row>
    <row r="9" spans="1:15" s="518" customFormat="1" ht="18.75" customHeight="1">
      <c r="A9" s="535"/>
      <c r="B9" s="535"/>
      <c r="C9" s="536">
        <v>3020</v>
      </c>
      <c r="D9" s="537" t="s">
        <v>506</v>
      </c>
      <c r="E9" s="538">
        <f t="shared" si="0"/>
        <v>0</v>
      </c>
      <c r="F9" s="539">
        <v>9960</v>
      </c>
      <c r="G9" s="540">
        <f>H9+N9</f>
        <v>0</v>
      </c>
      <c r="H9" s="541">
        <f>SUM(I9:M9)</f>
        <v>0</v>
      </c>
      <c r="I9" s="539"/>
      <c r="J9" s="539"/>
      <c r="K9" s="542"/>
      <c r="L9" s="539">
        <v>0</v>
      </c>
      <c r="M9" s="543"/>
      <c r="N9" s="542"/>
      <c r="O9" s="517"/>
    </row>
    <row r="10" spans="1:15" s="518" customFormat="1" ht="18.75" customHeight="1">
      <c r="A10" s="535"/>
      <c r="B10" s="535"/>
      <c r="C10" s="536">
        <v>3050</v>
      </c>
      <c r="D10" s="537" t="s">
        <v>507</v>
      </c>
      <c r="E10" s="538">
        <f t="shared" si="0"/>
        <v>47.187692307692316</v>
      </c>
      <c r="F10" s="539">
        <v>650</v>
      </c>
      <c r="G10" s="540">
        <f>H10+N10</f>
        <v>306.72</v>
      </c>
      <c r="H10" s="541">
        <f>SUM(I10:M10)</f>
        <v>306.72</v>
      </c>
      <c r="I10" s="539"/>
      <c r="J10" s="539"/>
      <c r="K10" s="544"/>
      <c r="L10" s="539">
        <v>306.72</v>
      </c>
      <c r="M10" s="545"/>
      <c r="N10" s="544"/>
      <c r="O10" s="517"/>
    </row>
    <row r="11" spans="1:15" s="518" customFormat="1" ht="18.75" customHeight="1">
      <c r="A11" s="535"/>
      <c r="B11" s="535"/>
      <c r="C11" s="536">
        <v>3240</v>
      </c>
      <c r="D11" s="537" t="s">
        <v>333</v>
      </c>
      <c r="E11" s="538">
        <f t="shared" si="0"/>
        <v>15.384615384615385</v>
      </c>
      <c r="F11" s="539">
        <v>2366</v>
      </c>
      <c r="G11" s="539">
        <v>364</v>
      </c>
      <c r="H11" s="539">
        <v>364</v>
      </c>
      <c r="I11" s="539"/>
      <c r="J11" s="539"/>
      <c r="K11" s="544"/>
      <c r="L11" s="539"/>
      <c r="M11" s="545"/>
      <c r="N11" s="544"/>
      <c r="O11" s="517"/>
    </row>
    <row r="12" spans="1:15" s="518" customFormat="1" ht="18.75" customHeight="1">
      <c r="A12" s="535"/>
      <c r="B12" s="535"/>
      <c r="C12" s="536">
        <v>4010</v>
      </c>
      <c r="D12" s="537" t="s">
        <v>334</v>
      </c>
      <c r="E12" s="538">
        <f t="shared" si="0"/>
        <v>45.9265287972543</v>
      </c>
      <c r="F12" s="539">
        <v>2075684</v>
      </c>
      <c r="G12" s="539">
        <v>953289.61</v>
      </c>
      <c r="H12" s="539">
        <v>953289.61</v>
      </c>
      <c r="I12" s="539">
        <v>953289.61</v>
      </c>
      <c r="J12" s="539"/>
      <c r="K12" s="544"/>
      <c r="L12" s="545"/>
      <c r="M12" s="545"/>
      <c r="N12" s="544"/>
      <c r="O12" s="517"/>
    </row>
    <row r="13" spans="1:15" s="518" customFormat="1" ht="18.75" customHeight="1">
      <c r="A13" s="535"/>
      <c r="B13" s="535"/>
      <c r="C13" s="536">
        <v>4040</v>
      </c>
      <c r="D13" s="537" t="s">
        <v>351</v>
      </c>
      <c r="E13" s="538">
        <f t="shared" si="0"/>
        <v>96.73813095238096</v>
      </c>
      <c r="F13" s="539">
        <v>168000</v>
      </c>
      <c r="G13" s="539">
        <v>162520.06</v>
      </c>
      <c r="H13" s="539">
        <v>162520.06</v>
      </c>
      <c r="I13" s="539">
        <v>162520.06</v>
      </c>
      <c r="J13" s="539"/>
      <c r="K13" s="544"/>
      <c r="L13" s="545"/>
      <c r="M13" s="545"/>
      <c r="N13" s="544"/>
      <c r="O13" s="517"/>
    </row>
    <row r="14" spans="1:15" s="518" customFormat="1" ht="18.75" customHeight="1">
      <c r="A14" s="535"/>
      <c r="B14" s="535"/>
      <c r="C14" s="536">
        <v>4110</v>
      </c>
      <c r="D14" s="537" t="s">
        <v>352</v>
      </c>
      <c r="E14" s="538">
        <f t="shared" si="0"/>
        <v>45.479164628923215</v>
      </c>
      <c r="F14" s="539">
        <v>337383</v>
      </c>
      <c r="G14" s="539">
        <v>153438.97</v>
      </c>
      <c r="H14" s="539">
        <v>153438.97</v>
      </c>
      <c r="I14" s="539"/>
      <c r="J14" s="546">
        <v>153438.97</v>
      </c>
      <c r="K14" s="544"/>
      <c r="L14" s="545"/>
      <c r="M14" s="545"/>
      <c r="N14" s="544"/>
      <c r="O14" s="517"/>
    </row>
    <row r="15" spans="1:15" s="518" customFormat="1" ht="18.75" customHeight="1">
      <c r="A15" s="535"/>
      <c r="B15" s="535"/>
      <c r="C15" s="536">
        <v>4120</v>
      </c>
      <c r="D15" s="537" t="s">
        <v>315</v>
      </c>
      <c r="E15" s="538">
        <f t="shared" si="0"/>
        <v>42.38147419514976</v>
      </c>
      <c r="F15" s="539">
        <v>54389</v>
      </c>
      <c r="G15" s="539">
        <v>23050.86</v>
      </c>
      <c r="H15" s="539">
        <v>23050.86</v>
      </c>
      <c r="I15" s="539"/>
      <c r="J15" s="546">
        <v>23050.86</v>
      </c>
      <c r="K15" s="544"/>
      <c r="L15" s="545"/>
      <c r="M15" s="545"/>
      <c r="N15" s="544"/>
      <c r="O15" s="517"/>
    </row>
    <row r="16" spans="1:15" s="518" customFormat="1" ht="18.75" customHeight="1">
      <c r="A16" s="535"/>
      <c r="B16" s="535"/>
      <c r="C16" s="536">
        <v>4170</v>
      </c>
      <c r="D16" s="537" t="s">
        <v>403</v>
      </c>
      <c r="E16" s="538">
        <f t="shared" si="0"/>
        <v>78.47999999999999</v>
      </c>
      <c r="F16" s="539">
        <v>2000</v>
      </c>
      <c r="G16" s="539">
        <v>1569.6</v>
      </c>
      <c r="H16" s="539">
        <v>1569.6</v>
      </c>
      <c r="I16" s="539"/>
      <c r="J16" s="539"/>
      <c r="K16" s="544"/>
      <c r="L16" s="545"/>
      <c r="M16" s="545"/>
      <c r="N16" s="544"/>
      <c r="O16" s="517"/>
    </row>
    <row r="17" spans="1:15" s="518" customFormat="1" ht="18.75" customHeight="1">
      <c r="A17" s="535"/>
      <c r="B17" s="535"/>
      <c r="C17" s="536">
        <v>4210</v>
      </c>
      <c r="D17" s="537" t="s">
        <v>291</v>
      </c>
      <c r="E17" s="538">
        <f t="shared" si="0"/>
        <v>46.54195</v>
      </c>
      <c r="F17" s="539">
        <v>60000</v>
      </c>
      <c r="G17" s="539">
        <v>27925.17</v>
      </c>
      <c r="H17" s="539">
        <v>27925.17</v>
      </c>
      <c r="I17" s="539"/>
      <c r="J17" s="539"/>
      <c r="K17" s="539">
        <v>27925.17</v>
      </c>
      <c r="L17" s="545"/>
      <c r="M17" s="545"/>
      <c r="N17" s="544"/>
      <c r="O17" s="517"/>
    </row>
    <row r="18" spans="1:15" s="518" customFormat="1" ht="18.75" customHeight="1">
      <c r="A18" s="535"/>
      <c r="B18" s="535"/>
      <c r="C18" s="536">
        <v>4240</v>
      </c>
      <c r="D18" s="537" t="s">
        <v>344</v>
      </c>
      <c r="E18" s="538">
        <f t="shared" si="0"/>
        <v>89.24216666666666</v>
      </c>
      <c r="F18" s="539">
        <v>6000</v>
      </c>
      <c r="G18" s="539">
        <v>5354.53</v>
      </c>
      <c r="H18" s="539">
        <v>5354.53</v>
      </c>
      <c r="I18" s="539"/>
      <c r="J18" s="539"/>
      <c r="K18" s="539">
        <v>5354.53</v>
      </c>
      <c r="L18" s="545"/>
      <c r="M18" s="545"/>
      <c r="N18" s="544"/>
      <c r="O18" s="517"/>
    </row>
    <row r="19" spans="1:15" s="518" customFormat="1" ht="18.75" customHeight="1">
      <c r="A19" s="535"/>
      <c r="B19" s="535"/>
      <c r="C19" s="536">
        <v>4260</v>
      </c>
      <c r="D19" s="537" t="s">
        <v>354</v>
      </c>
      <c r="E19" s="538">
        <f t="shared" si="0"/>
        <v>67.75506552006551</v>
      </c>
      <c r="F19" s="539">
        <v>244200</v>
      </c>
      <c r="G19" s="539">
        <v>165457.87</v>
      </c>
      <c r="H19" s="539">
        <v>165457.87</v>
      </c>
      <c r="I19" s="539"/>
      <c r="J19" s="539"/>
      <c r="K19" s="539">
        <v>165457.87</v>
      </c>
      <c r="L19" s="545"/>
      <c r="M19" s="545"/>
      <c r="N19" s="544"/>
      <c r="O19" s="517"/>
    </row>
    <row r="20" spans="1:15" s="518" customFormat="1" ht="18.75" customHeight="1">
      <c r="A20" s="535"/>
      <c r="B20" s="535"/>
      <c r="C20" s="536">
        <v>4270</v>
      </c>
      <c r="D20" s="537" t="s">
        <v>293</v>
      </c>
      <c r="E20" s="538">
        <f t="shared" si="0"/>
        <v>53.54718140307182</v>
      </c>
      <c r="F20" s="539">
        <v>120450</v>
      </c>
      <c r="G20" s="539">
        <v>64497.58</v>
      </c>
      <c r="H20" s="539">
        <v>64497.58</v>
      </c>
      <c r="I20" s="539"/>
      <c r="J20" s="539"/>
      <c r="K20" s="539">
        <v>64497.58</v>
      </c>
      <c r="L20" s="547"/>
      <c r="M20" s="547"/>
      <c r="N20" s="539"/>
      <c r="O20" s="517"/>
    </row>
    <row r="21" spans="1:15" s="518" customFormat="1" ht="18.75" customHeight="1">
      <c r="A21" s="535"/>
      <c r="B21" s="535"/>
      <c r="C21" s="536">
        <v>4280</v>
      </c>
      <c r="D21" s="537" t="s">
        <v>355</v>
      </c>
      <c r="E21" s="538">
        <f t="shared" si="0"/>
        <v>0</v>
      </c>
      <c r="F21" s="539">
        <v>2036</v>
      </c>
      <c r="G21" s="539">
        <v>0</v>
      </c>
      <c r="H21" s="539">
        <v>0</v>
      </c>
      <c r="I21" s="539"/>
      <c r="J21" s="539"/>
      <c r="K21" s="539">
        <v>0</v>
      </c>
      <c r="L21" s="545"/>
      <c r="M21" s="545"/>
      <c r="N21" s="544"/>
      <c r="O21" s="517"/>
    </row>
    <row r="22" spans="1:15" s="518" customFormat="1" ht="18.75" customHeight="1">
      <c r="A22" s="535"/>
      <c r="B22" s="535"/>
      <c r="C22" s="536">
        <v>4300</v>
      </c>
      <c r="D22" s="537" t="s">
        <v>319</v>
      </c>
      <c r="E22" s="538">
        <f t="shared" si="0"/>
        <v>82.05972222222222</v>
      </c>
      <c r="F22" s="539">
        <v>18000</v>
      </c>
      <c r="G22" s="539">
        <v>14770.75</v>
      </c>
      <c r="H22" s="539">
        <v>14770.75</v>
      </c>
      <c r="I22" s="539"/>
      <c r="J22" s="539"/>
      <c r="K22" s="539">
        <v>14770.75</v>
      </c>
      <c r="L22" s="547"/>
      <c r="M22" s="547"/>
      <c r="N22" s="539"/>
      <c r="O22" s="517"/>
    </row>
    <row r="23" spans="1:15" s="518" customFormat="1" ht="18.75" customHeight="1">
      <c r="A23" s="535"/>
      <c r="B23" s="535"/>
      <c r="C23" s="536">
        <v>4350</v>
      </c>
      <c r="D23" s="537" t="s">
        <v>356</v>
      </c>
      <c r="E23" s="538">
        <f t="shared" si="0"/>
        <v>47.05714285714285</v>
      </c>
      <c r="F23" s="539">
        <v>1400</v>
      </c>
      <c r="G23" s="539">
        <v>658.8</v>
      </c>
      <c r="H23" s="539">
        <v>658.8</v>
      </c>
      <c r="I23" s="539"/>
      <c r="J23" s="539"/>
      <c r="K23" s="539">
        <v>658.8</v>
      </c>
      <c r="L23" s="545"/>
      <c r="M23" s="545"/>
      <c r="N23" s="544"/>
      <c r="O23" s="517"/>
    </row>
    <row r="24" spans="1:15" s="518" customFormat="1" ht="31.5" customHeight="1">
      <c r="A24" s="535"/>
      <c r="B24" s="535"/>
      <c r="C24" s="536">
        <v>4370</v>
      </c>
      <c r="D24" s="537" t="s">
        <v>508</v>
      </c>
      <c r="E24" s="538">
        <f t="shared" si="0"/>
        <v>51.42344632768362</v>
      </c>
      <c r="F24" s="539">
        <v>3540</v>
      </c>
      <c r="G24" s="539">
        <v>1820.39</v>
      </c>
      <c r="H24" s="539">
        <v>1820.39</v>
      </c>
      <c r="I24" s="539"/>
      <c r="J24" s="539"/>
      <c r="K24" s="539">
        <v>1820.39</v>
      </c>
      <c r="L24" s="545"/>
      <c r="M24" s="545"/>
      <c r="N24" s="544"/>
      <c r="O24" s="517"/>
    </row>
    <row r="25" spans="1:15" s="518" customFormat="1" ht="18.75" customHeight="1">
      <c r="A25" s="535"/>
      <c r="B25" s="535"/>
      <c r="C25" s="536">
        <v>4410</v>
      </c>
      <c r="D25" s="537" t="s">
        <v>345</v>
      </c>
      <c r="E25" s="538">
        <f t="shared" si="0"/>
        <v>22.175621028307337</v>
      </c>
      <c r="F25" s="539">
        <v>1731</v>
      </c>
      <c r="G25" s="539">
        <v>383.86</v>
      </c>
      <c r="H25" s="539">
        <v>383.86</v>
      </c>
      <c r="I25" s="539"/>
      <c r="J25" s="539"/>
      <c r="K25" s="539">
        <v>383.86</v>
      </c>
      <c r="L25" s="545"/>
      <c r="M25" s="545"/>
      <c r="N25" s="544"/>
      <c r="O25" s="517"/>
    </row>
    <row r="26" spans="1:15" s="518" customFormat="1" ht="18.75" customHeight="1">
      <c r="A26" s="535"/>
      <c r="B26" s="535"/>
      <c r="C26" s="536">
        <v>4430</v>
      </c>
      <c r="D26" s="537" t="s">
        <v>358</v>
      </c>
      <c r="E26" s="538">
        <f t="shared" si="0"/>
        <v>98.53689567430025</v>
      </c>
      <c r="F26" s="539">
        <v>1572</v>
      </c>
      <c r="G26" s="539">
        <v>1549</v>
      </c>
      <c r="H26" s="539">
        <v>1549</v>
      </c>
      <c r="I26" s="539"/>
      <c r="J26" s="539"/>
      <c r="K26" s="539">
        <v>1549</v>
      </c>
      <c r="L26" s="545"/>
      <c r="M26" s="545"/>
      <c r="N26" s="544"/>
      <c r="O26" s="517"/>
    </row>
    <row r="27" spans="1:15" s="518" customFormat="1" ht="18.75" customHeight="1">
      <c r="A27" s="535"/>
      <c r="B27" s="535"/>
      <c r="C27" s="536">
        <v>4440</v>
      </c>
      <c r="D27" s="537" t="s">
        <v>509</v>
      </c>
      <c r="E27" s="538">
        <f t="shared" si="0"/>
        <v>75.48500244083242</v>
      </c>
      <c r="F27" s="539">
        <v>110618</v>
      </c>
      <c r="G27" s="539">
        <v>83500</v>
      </c>
      <c r="H27" s="539">
        <v>83500</v>
      </c>
      <c r="I27" s="539"/>
      <c r="J27" s="539"/>
      <c r="K27" s="539">
        <v>83500</v>
      </c>
      <c r="L27" s="545"/>
      <c r="M27" s="545"/>
      <c r="N27" s="544"/>
      <c r="O27" s="517"/>
    </row>
    <row r="28" spans="1:15" s="518" customFormat="1" ht="31.5" customHeight="1">
      <c r="A28" s="535"/>
      <c r="B28" s="535"/>
      <c r="C28" s="536">
        <v>4700</v>
      </c>
      <c r="D28" s="537" t="s">
        <v>360</v>
      </c>
      <c r="E28" s="538">
        <f t="shared" si="0"/>
        <v>0</v>
      </c>
      <c r="F28" s="539">
        <v>2000</v>
      </c>
      <c r="G28" s="539">
        <v>0</v>
      </c>
      <c r="H28" s="539">
        <v>0</v>
      </c>
      <c r="I28" s="539"/>
      <c r="J28" s="539"/>
      <c r="K28" s="539">
        <v>0</v>
      </c>
      <c r="L28" s="545"/>
      <c r="M28" s="545"/>
      <c r="N28" s="544"/>
      <c r="O28" s="517"/>
    </row>
    <row r="29" spans="1:15" s="518" customFormat="1" ht="31.5" customHeight="1">
      <c r="A29" s="535"/>
      <c r="B29" s="535"/>
      <c r="C29" s="536">
        <v>4740</v>
      </c>
      <c r="D29" s="537" t="s">
        <v>347</v>
      </c>
      <c r="E29" s="538">
        <f t="shared" si="0"/>
        <v>14.470527404343331</v>
      </c>
      <c r="F29" s="539">
        <v>967</v>
      </c>
      <c r="G29" s="539">
        <v>139.93</v>
      </c>
      <c r="H29" s="539">
        <v>139.93</v>
      </c>
      <c r="I29" s="539"/>
      <c r="J29" s="539"/>
      <c r="K29" s="539">
        <v>139.93</v>
      </c>
      <c r="L29" s="545"/>
      <c r="M29" s="545"/>
      <c r="N29" s="544"/>
      <c r="O29" s="517"/>
    </row>
    <row r="30" spans="1:15" s="518" customFormat="1" ht="31.5" customHeight="1">
      <c r="A30" s="535"/>
      <c r="B30" s="535"/>
      <c r="C30" s="536">
        <v>4750</v>
      </c>
      <c r="D30" s="537" t="s">
        <v>361</v>
      </c>
      <c r="E30" s="538">
        <f t="shared" si="0"/>
        <v>7.695260347129507</v>
      </c>
      <c r="F30" s="539">
        <v>5992</v>
      </c>
      <c r="G30" s="539">
        <v>461.1</v>
      </c>
      <c r="H30" s="539">
        <v>461.1</v>
      </c>
      <c r="I30" s="539"/>
      <c r="J30" s="539"/>
      <c r="K30" s="539">
        <v>461.1</v>
      </c>
      <c r="L30" s="545"/>
      <c r="M30" s="545"/>
      <c r="N30" s="544"/>
      <c r="O30" s="517"/>
    </row>
    <row r="31" spans="1:14" ht="18.75" customHeight="1">
      <c r="A31" s="531"/>
      <c r="B31" s="531">
        <v>80103</v>
      </c>
      <c r="C31" s="548"/>
      <c r="D31" s="532" t="s">
        <v>342</v>
      </c>
      <c r="E31" s="533">
        <f t="shared" si="0"/>
        <v>49.93934987168521</v>
      </c>
      <c r="F31" s="534">
        <f>SUM(F32:F37)</f>
        <v>163660</v>
      </c>
      <c r="G31" s="534">
        <f>SUM(G33+G34+G35+G36+G37)</f>
        <v>81730.74</v>
      </c>
      <c r="H31" s="534">
        <f aca="true" t="shared" si="2" ref="H31:N31">SUM(H32:H37)</f>
        <v>81730.74</v>
      </c>
      <c r="I31" s="534">
        <f t="shared" si="2"/>
        <v>65784.09</v>
      </c>
      <c r="J31" s="534">
        <f t="shared" si="2"/>
        <v>10431.65</v>
      </c>
      <c r="K31" s="534">
        <f t="shared" si="2"/>
        <v>5515</v>
      </c>
      <c r="L31" s="534">
        <f t="shared" si="2"/>
        <v>0</v>
      </c>
      <c r="M31" s="534">
        <f t="shared" si="2"/>
        <v>0</v>
      </c>
      <c r="N31" s="534">
        <f t="shared" si="2"/>
        <v>0</v>
      </c>
    </row>
    <row r="32" spans="1:14" ht="18.75" customHeight="1">
      <c r="A32" s="535"/>
      <c r="B32" s="535"/>
      <c r="C32" s="536">
        <v>3020</v>
      </c>
      <c r="D32" s="537" t="s">
        <v>506</v>
      </c>
      <c r="E32" s="538">
        <f t="shared" si="0"/>
        <v>0</v>
      </c>
      <c r="F32" s="539">
        <v>434</v>
      </c>
      <c r="G32" s="540">
        <f aca="true" t="shared" si="3" ref="G32:G37">H32+N32</f>
        <v>0</v>
      </c>
      <c r="H32" s="541">
        <f aca="true" t="shared" si="4" ref="H32:H37">SUM(I32:M32)</f>
        <v>0</v>
      </c>
      <c r="I32" s="544"/>
      <c r="J32" s="544"/>
      <c r="K32" s="542"/>
      <c r="L32" s="539">
        <v>0</v>
      </c>
      <c r="M32" s="543"/>
      <c r="N32" s="542"/>
    </row>
    <row r="33" spans="1:14" ht="18.75" customHeight="1">
      <c r="A33" s="535"/>
      <c r="B33" s="535"/>
      <c r="C33" s="536">
        <v>4010</v>
      </c>
      <c r="D33" s="537" t="s">
        <v>334</v>
      </c>
      <c r="E33" s="538">
        <f t="shared" si="0"/>
        <v>46.15350660500376</v>
      </c>
      <c r="F33" s="539">
        <v>123467</v>
      </c>
      <c r="G33" s="540">
        <f t="shared" si="3"/>
        <v>56984.35</v>
      </c>
      <c r="H33" s="541">
        <f t="shared" si="4"/>
        <v>56984.35</v>
      </c>
      <c r="I33" s="539">
        <v>56984.35</v>
      </c>
      <c r="J33" s="544"/>
      <c r="K33" s="544"/>
      <c r="L33" s="545"/>
      <c r="M33" s="545"/>
      <c r="N33" s="544"/>
    </row>
    <row r="34" spans="1:14" ht="18.75" customHeight="1">
      <c r="A34" s="535"/>
      <c r="B34" s="535"/>
      <c r="C34" s="536">
        <v>4040</v>
      </c>
      <c r="D34" s="537" t="s">
        <v>351</v>
      </c>
      <c r="E34" s="538">
        <f t="shared" si="0"/>
        <v>96.54130554031816</v>
      </c>
      <c r="F34" s="539">
        <v>9115</v>
      </c>
      <c r="G34" s="540">
        <f t="shared" si="3"/>
        <v>8799.74</v>
      </c>
      <c r="H34" s="541">
        <f t="shared" si="4"/>
        <v>8799.74</v>
      </c>
      <c r="I34" s="539">
        <v>8799.74</v>
      </c>
      <c r="J34" s="544"/>
      <c r="K34" s="544"/>
      <c r="L34" s="545"/>
      <c r="M34" s="545"/>
      <c r="N34" s="544"/>
    </row>
    <row r="35" spans="1:14" ht="18.75" customHeight="1">
      <c r="A35" s="535"/>
      <c r="B35" s="535"/>
      <c r="C35" s="536">
        <v>4110</v>
      </c>
      <c r="D35" s="537" t="s">
        <v>352</v>
      </c>
      <c r="E35" s="538">
        <f t="shared" si="0"/>
        <v>44.76552956949203</v>
      </c>
      <c r="F35" s="539">
        <v>20139</v>
      </c>
      <c r="G35" s="540">
        <f t="shared" si="3"/>
        <v>9015.33</v>
      </c>
      <c r="H35" s="541">
        <f t="shared" si="4"/>
        <v>9015.33</v>
      </c>
      <c r="I35" s="544"/>
      <c r="J35" s="546">
        <v>9015.33</v>
      </c>
      <c r="K35" s="544"/>
      <c r="L35" s="545"/>
      <c r="M35" s="545"/>
      <c r="N35" s="544"/>
    </row>
    <row r="36" spans="1:14" ht="18.75" customHeight="1">
      <c r="A36" s="535"/>
      <c r="B36" s="535"/>
      <c r="C36" s="536">
        <v>4120</v>
      </c>
      <c r="D36" s="537" t="s">
        <v>315</v>
      </c>
      <c r="E36" s="538">
        <f t="shared" si="0"/>
        <v>43.60591133004926</v>
      </c>
      <c r="F36" s="539">
        <v>3248</v>
      </c>
      <c r="G36" s="540">
        <f t="shared" si="3"/>
        <v>1416.32</v>
      </c>
      <c r="H36" s="541">
        <f t="shared" si="4"/>
        <v>1416.32</v>
      </c>
      <c r="I36" s="544"/>
      <c r="J36" s="546">
        <v>1416.32</v>
      </c>
      <c r="K36" s="544"/>
      <c r="L36" s="545"/>
      <c r="M36" s="545"/>
      <c r="N36" s="544"/>
    </row>
    <row r="37" spans="1:14" ht="18.75" customHeight="1">
      <c r="A37" s="535"/>
      <c r="B37" s="535"/>
      <c r="C37" s="536">
        <v>4440</v>
      </c>
      <c r="D37" s="537" t="s">
        <v>509</v>
      </c>
      <c r="E37" s="538">
        <f t="shared" si="0"/>
        <v>75.99559046437922</v>
      </c>
      <c r="F37" s="539">
        <v>7257</v>
      </c>
      <c r="G37" s="540">
        <f t="shared" si="3"/>
        <v>5515</v>
      </c>
      <c r="H37" s="541">
        <f t="shared" si="4"/>
        <v>5515</v>
      </c>
      <c r="I37" s="544"/>
      <c r="J37" s="544"/>
      <c r="K37" s="539">
        <v>5515</v>
      </c>
      <c r="L37" s="545"/>
      <c r="M37" s="545"/>
      <c r="N37" s="544"/>
    </row>
    <row r="38" spans="1:14" ht="18.75" customHeight="1">
      <c r="A38" s="532"/>
      <c r="B38" s="531">
        <v>80146</v>
      </c>
      <c r="C38" s="548"/>
      <c r="D38" s="532" t="s">
        <v>369</v>
      </c>
      <c r="E38" s="533">
        <f t="shared" si="0"/>
        <v>23.05945945945946</v>
      </c>
      <c r="F38" s="534">
        <f>SUM(F39:F41)</f>
        <v>7400</v>
      </c>
      <c r="G38" s="534">
        <f>SUM(G39+G40+G41)</f>
        <v>1706.4</v>
      </c>
      <c r="H38" s="534">
        <f aca="true" t="shared" si="5" ref="H38:N38">SUM(H39:H41)</f>
        <v>1706.4</v>
      </c>
      <c r="I38" s="534">
        <f t="shared" si="5"/>
        <v>0</v>
      </c>
      <c r="J38" s="534">
        <f t="shared" si="5"/>
        <v>0</v>
      </c>
      <c r="K38" s="534">
        <f t="shared" si="5"/>
        <v>1706.4</v>
      </c>
      <c r="L38" s="534">
        <f t="shared" si="5"/>
        <v>0</v>
      </c>
      <c r="M38" s="534">
        <f t="shared" si="5"/>
        <v>0</v>
      </c>
      <c r="N38" s="534">
        <f t="shared" si="5"/>
        <v>0</v>
      </c>
    </row>
    <row r="39" spans="1:14" ht="18.75" customHeight="1">
      <c r="A39" s="535"/>
      <c r="B39" s="535"/>
      <c r="C39" s="536">
        <v>4300</v>
      </c>
      <c r="D39" s="537" t="s">
        <v>319</v>
      </c>
      <c r="E39" s="538">
        <f aca="true" t="shared" si="6" ref="E39:E70">G39/F39*100</f>
        <v>6.25</v>
      </c>
      <c r="F39" s="539">
        <v>2000</v>
      </c>
      <c r="G39" s="540">
        <f>H39+N39</f>
        <v>125</v>
      </c>
      <c r="H39" s="541">
        <f>SUM(I39:M39)</f>
        <v>125</v>
      </c>
      <c r="I39" s="539"/>
      <c r="J39" s="539"/>
      <c r="K39" s="539">
        <v>125</v>
      </c>
      <c r="L39" s="547"/>
      <c r="M39" s="547"/>
      <c r="N39" s="539"/>
    </row>
    <row r="40" spans="1:14" ht="18.75" customHeight="1">
      <c r="A40" s="535"/>
      <c r="B40" s="535"/>
      <c r="C40" s="536">
        <v>4410</v>
      </c>
      <c r="D40" s="537" t="s">
        <v>345</v>
      </c>
      <c r="E40" s="538">
        <f t="shared" si="6"/>
        <v>35.35625</v>
      </c>
      <c r="F40" s="539">
        <v>3200</v>
      </c>
      <c r="G40" s="540">
        <f>H40+N40</f>
        <v>1131.4</v>
      </c>
      <c r="H40" s="541">
        <f>SUM(I40:M40)</f>
        <v>1131.4</v>
      </c>
      <c r="I40" s="539"/>
      <c r="J40" s="539"/>
      <c r="K40" s="539">
        <v>1131.4</v>
      </c>
      <c r="L40" s="545"/>
      <c r="M40" s="545"/>
      <c r="N40" s="544"/>
    </row>
    <row r="41" spans="1:14" ht="31.5" customHeight="1">
      <c r="A41" s="535"/>
      <c r="B41" s="535"/>
      <c r="C41" s="536">
        <v>4700</v>
      </c>
      <c r="D41" s="537" t="s">
        <v>360</v>
      </c>
      <c r="E41" s="538">
        <f t="shared" si="6"/>
        <v>20.454545454545457</v>
      </c>
      <c r="F41" s="539">
        <v>2200</v>
      </c>
      <c r="G41" s="540">
        <f>H41+N41</f>
        <v>450</v>
      </c>
      <c r="H41" s="541">
        <f>SUM(I41:M41)</f>
        <v>450</v>
      </c>
      <c r="I41" s="539"/>
      <c r="J41" s="539"/>
      <c r="K41" s="539">
        <v>450</v>
      </c>
      <c r="L41" s="545"/>
      <c r="M41" s="545"/>
      <c r="N41" s="544"/>
    </row>
    <row r="42" spans="1:14" ht="18.75" customHeight="1">
      <c r="A42" s="532"/>
      <c r="B42" s="549">
        <v>80148</v>
      </c>
      <c r="C42" s="550"/>
      <c r="D42" s="551" t="s">
        <v>148</v>
      </c>
      <c r="E42" s="533">
        <f t="shared" si="6"/>
        <v>49.98442387556182</v>
      </c>
      <c r="F42" s="552">
        <f aca="true" t="shared" si="7" ref="F42:N42">SUM(F43:F55)</f>
        <v>281007</v>
      </c>
      <c r="G42" s="552">
        <f t="shared" si="7"/>
        <v>140459.73</v>
      </c>
      <c r="H42" s="552">
        <f t="shared" si="7"/>
        <v>140459.73</v>
      </c>
      <c r="I42" s="552">
        <f t="shared" si="7"/>
        <v>59651.740000000005</v>
      </c>
      <c r="J42" s="552">
        <f t="shared" si="7"/>
        <v>9089.81</v>
      </c>
      <c r="K42" s="552">
        <f t="shared" si="7"/>
        <v>71718.18</v>
      </c>
      <c r="L42" s="552">
        <f t="shared" si="7"/>
        <v>0</v>
      </c>
      <c r="M42" s="552">
        <f t="shared" si="7"/>
        <v>0</v>
      </c>
      <c r="N42" s="552">
        <f t="shared" si="7"/>
        <v>0</v>
      </c>
    </row>
    <row r="43" spans="1:14" ht="18.75" customHeight="1">
      <c r="A43" s="535"/>
      <c r="B43" s="535"/>
      <c r="C43" s="536">
        <v>3020</v>
      </c>
      <c r="D43" s="537" t="s">
        <v>506</v>
      </c>
      <c r="E43" s="538">
        <f t="shared" si="6"/>
        <v>0</v>
      </c>
      <c r="F43" s="539">
        <v>1500</v>
      </c>
      <c r="G43" s="540">
        <f aca="true" t="shared" si="8" ref="G43:G55">H43+N43</f>
        <v>0</v>
      </c>
      <c r="H43" s="541">
        <f aca="true" t="shared" si="9" ref="H43:H55">SUM(I43:M43)</f>
        <v>0</v>
      </c>
      <c r="I43" s="539"/>
      <c r="J43" s="539"/>
      <c r="K43" s="542"/>
      <c r="L43" s="539"/>
      <c r="M43" s="543"/>
      <c r="N43" s="542"/>
    </row>
    <row r="44" spans="1:14" ht="18.75" customHeight="1">
      <c r="A44" s="535"/>
      <c r="B44" s="535"/>
      <c r="C44" s="536">
        <v>4010</v>
      </c>
      <c r="D44" s="537" t="s">
        <v>334</v>
      </c>
      <c r="E44" s="538">
        <f t="shared" si="6"/>
        <v>46.08054470883633</v>
      </c>
      <c r="F44" s="539">
        <v>111913</v>
      </c>
      <c r="G44" s="540">
        <f t="shared" si="8"/>
        <v>51570.12</v>
      </c>
      <c r="H44" s="541">
        <f t="shared" si="9"/>
        <v>51570.12</v>
      </c>
      <c r="I44" s="539">
        <v>51570.12</v>
      </c>
      <c r="J44" s="539"/>
      <c r="K44" s="544"/>
      <c r="L44" s="545"/>
      <c r="M44" s="545"/>
      <c r="N44" s="544"/>
    </row>
    <row r="45" spans="1:14" ht="18.75" customHeight="1">
      <c r="A45" s="535"/>
      <c r="B45" s="535"/>
      <c r="C45" s="536">
        <v>4040</v>
      </c>
      <c r="D45" s="537" t="s">
        <v>351</v>
      </c>
      <c r="E45" s="538">
        <f t="shared" si="6"/>
        <v>91.62834467120182</v>
      </c>
      <c r="F45" s="539">
        <v>8820</v>
      </c>
      <c r="G45" s="540">
        <f t="shared" si="8"/>
        <v>8081.62</v>
      </c>
      <c r="H45" s="541">
        <f t="shared" si="9"/>
        <v>8081.62</v>
      </c>
      <c r="I45" s="539">
        <v>8081.62</v>
      </c>
      <c r="J45" s="539"/>
      <c r="K45" s="544"/>
      <c r="L45" s="545"/>
      <c r="M45" s="545"/>
      <c r="N45" s="544"/>
    </row>
    <row r="46" spans="1:14" ht="18.75" customHeight="1">
      <c r="A46" s="535"/>
      <c r="B46" s="535"/>
      <c r="C46" s="536">
        <v>4110</v>
      </c>
      <c r="D46" s="537" t="s">
        <v>352</v>
      </c>
      <c r="E46" s="538">
        <f t="shared" si="6"/>
        <v>43.96270243742843</v>
      </c>
      <c r="F46" s="539">
        <v>18339</v>
      </c>
      <c r="G46" s="540">
        <f t="shared" si="8"/>
        <v>8062.32</v>
      </c>
      <c r="H46" s="541">
        <f t="shared" si="9"/>
        <v>8062.32</v>
      </c>
      <c r="I46" s="539"/>
      <c r="J46" s="546">
        <v>8062.32</v>
      </c>
      <c r="K46" s="544"/>
      <c r="L46" s="545"/>
      <c r="M46" s="545"/>
      <c r="N46" s="544"/>
    </row>
    <row r="47" spans="1:14" ht="18.75" customHeight="1">
      <c r="A47" s="535"/>
      <c r="B47" s="535"/>
      <c r="C47" s="536">
        <v>4120</v>
      </c>
      <c r="D47" s="537" t="s">
        <v>315</v>
      </c>
      <c r="E47" s="538">
        <f t="shared" si="6"/>
        <v>34.73597025016903</v>
      </c>
      <c r="F47" s="539">
        <v>2958</v>
      </c>
      <c r="G47" s="540">
        <f t="shared" si="8"/>
        <v>1027.49</v>
      </c>
      <c r="H47" s="541">
        <f t="shared" si="9"/>
        <v>1027.49</v>
      </c>
      <c r="I47" s="539"/>
      <c r="J47" s="546">
        <v>1027.49</v>
      </c>
      <c r="K47" s="544"/>
      <c r="L47" s="545"/>
      <c r="M47" s="545"/>
      <c r="N47" s="544"/>
    </row>
    <row r="48" spans="1:14" ht="18.75" customHeight="1">
      <c r="A48" s="535"/>
      <c r="B48" s="535"/>
      <c r="C48" s="536">
        <v>4210</v>
      </c>
      <c r="D48" s="537" t="s">
        <v>291</v>
      </c>
      <c r="E48" s="538">
        <f t="shared" si="6"/>
        <v>18.57916276894294</v>
      </c>
      <c r="F48" s="539">
        <v>8552</v>
      </c>
      <c r="G48" s="540">
        <f t="shared" si="8"/>
        <v>1588.89</v>
      </c>
      <c r="H48" s="541">
        <f t="shared" si="9"/>
        <v>1588.89</v>
      </c>
      <c r="I48" s="539"/>
      <c r="J48" s="539"/>
      <c r="K48" s="539">
        <v>1588.89</v>
      </c>
      <c r="L48" s="545"/>
      <c r="M48" s="545"/>
      <c r="N48" s="544"/>
    </row>
    <row r="49" spans="1:14" ht="18.75" customHeight="1">
      <c r="A49" s="535"/>
      <c r="B49" s="535"/>
      <c r="C49" s="536">
        <v>4220</v>
      </c>
      <c r="D49" s="537" t="s">
        <v>353</v>
      </c>
      <c r="E49" s="538">
        <f t="shared" si="6"/>
        <v>53.94734334625323</v>
      </c>
      <c r="F49" s="539">
        <v>123840</v>
      </c>
      <c r="G49" s="540">
        <f t="shared" si="8"/>
        <v>66808.39</v>
      </c>
      <c r="H49" s="541">
        <f t="shared" si="9"/>
        <v>66808.39</v>
      </c>
      <c r="I49" s="539"/>
      <c r="J49" s="539"/>
      <c r="K49" s="539">
        <v>66808.39</v>
      </c>
      <c r="L49" s="545"/>
      <c r="M49" s="545"/>
      <c r="N49" s="544"/>
    </row>
    <row r="50" spans="1:14" ht="18.75" customHeight="1">
      <c r="A50" s="535"/>
      <c r="B50" s="535"/>
      <c r="C50" s="536">
        <v>4270</v>
      </c>
      <c r="D50" s="537" t="s">
        <v>293</v>
      </c>
      <c r="E50" s="538">
        <f t="shared" si="6"/>
        <v>28.462</v>
      </c>
      <c r="F50" s="539">
        <v>500</v>
      </c>
      <c r="G50" s="540">
        <f t="shared" si="8"/>
        <v>142.31</v>
      </c>
      <c r="H50" s="541">
        <f t="shared" si="9"/>
        <v>142.31</v>
      </c>
      <c r="I50" s="539"/>
      <c r="J50" s="539"/>
      <c r="K50" s="539">
        <v>142.31</v>
      </c>
      <c r="L50" s="547"/>
      <c r="M50" s="547"/>
      <c r="N50" s="539"/>
    </row>
    <row r="51" spans="1:14" ht="18.75" customHeight="1">
      <c r="A51" s="535"/>
      <c r="B51" s="535"/>
      <c r="C51" s="536">
        <v>4280</v>
      </c>
      <c r="D51" s="537" t="s">
        <v>355</v>
      </c>
      <c r="E51" s="538">
        <f t="shared" si="6"/>
        <v>0</v>
      </c>
      <c r="F51" s="539">
        <v>200</v>
      </c>
      <c r="G51" s="540">
        <f t="shared" si="8"/>
        <v>0</v>
      </c>
      <c r="H51" s="541">
        <f t="shared" si="9"/>
        <v>0</v>
      </c>
      <c r="I51" s="539"/>
      <c r="J51" s="539"/>
      <c r="K51" s="539">
        <v>0</v>
      </c>
      <c r="L51" s="545"/>
      <c r="M51" s="545"/>
      <c r="N51" s="544"/>
    </row>
    <row r="52" spans="1:14" ht="18.75" customHeight="1">
      <c r="A52" s="535"/>
      <c r="B52" s="535"/>
      <c r="C52" s="536">
        <v>4300</v>
      </c>
      <c r="D52" s="537" t="s">
        <v>319</v>
      </c>
      <c r="E52" s="538">
        <f t="shared" si="6"/>
        <v>0</v>
      </c>
      <c r="F52" s="539">
        <v>110</v>
      </c>
      <c r="G52" s="540">
        <f t="shared" si="8"/>
        <v>0</v>
      </c>
      <c r="H52" s="541">
        <f t="shared" si="9"/>
        <v>0</v>
      </c>
      <c r="I52" s="539"/>
      <c r="J52" s="539"/>
      <c r="K52" s="539">
        <v>0</v>
      </c>
      <c r="L52" s="547"/>
      <c r="M52" s="547"/>
      <c r="N52" s="539"/>
    </row>
    <row r="53" spans="1:14" ht="18.75" customHeight="1">
      <c r="A53" s="535"/>
      <c r="B53" s="535"/>
      <c r="C53" s="536">
        <v>4440</v>
      </c>
      <c r="D53" s="537" t="s">
        <v>509</v>
      </c>
      <c r="E53" s="538">
        <f t="shared" si="6"/>
        <v>75.58939096267191</v>
      </c>
      <c r="F53" s="539">
        <v>4072</v>
      </c>
      <c r="G53" s="540">
        <f t="shared" si="8"/>
        <v>3078</v>
      </c>
      <c r="H53" s="541">
        <f t="shared" si="9"/>
        <v>3078</v>
      </c>
      <c r="I53" s="539"/>
      <c r="J53" s="539"/>
      <c r="K53" s="539">
        <v>3078</v>
      </c>
      <c r="L53" s="545"/>
      <c r="M53" s="545"/>
      <c r="N53" s="544"/>
    </row>
    <row r="54" spans="1:14" ht="31.5" customHeight="1">
      <c r="A54" s="535"/>
      <c r="B54" s="535"/>
      <c r="C54" s="536">
        <v>4740</v>
      </c>
      <c r="D54" s="537" t="s">
        <v>347</v>
      </c>
      <c r="E54" s="538">
        <f t="shared" si="6"/>
        <v>0</v>
      </c>
      <c r="F54" s="539">
        <v>102</v>
      </c>
      <c r="G54" s="540">
        <f t="shared" si="8"/>
        <v>0</v>
      </c>
      <c r="H54" s="541">
        <f t="shared" si="9"/>
        <v>0</v>
      </c>
      <c r="I54" s="539"/>
      <c r="J54" s="539"/>
      <c r="K54" s="539">
        <v>0</v>
      </c>
      <c r="L54" s="545"/>
      <c r="M54" s="545"/>
      <c r="N54" s="544"/>
    </row>
    <row r="55" spans="1:14" ht="16.5">
      <c r="A55" s="535"/>
      <c r="B55" s="535"/>
      <c r="C55" s="536">
        <v>4750</v>
      </c>
      <c r="D55" s="537" t="s">
        <v>361</v>
      </c>
      <c r="E55" s="538">
        <f t="shared" si="6"/>
        <v>99.5940594059406</v>
      </c>
      <c r="F55" s="539">
        <v>101</v>
      </c>
      <c r="G55" s="540">
        <f t="shared" si="8"/>
        <v>100.59</v>
      </c>
      <c r="H55" s="541">
        <f t="shared" si="9"/>
        <v>100.59</v>
      </c>
      <c r="I55" s="539"/>
      <c r="J55" s="539"/>
      <c r="K55" s="539">
        <v>100.59</v>
      </c>
      <c r="L55" s="545"/>
      <c r="M55" s="545"/>
      <c r="N55" s="544"/>
    </row>
    <row r="56" spans="1:14" ht="18.75" customHeight="1">
      <c r="A56" s="531"/>
      <c r="B56" s="531">
        <v>80195</v>
      </c>
      <c r="C56" s="548"/>
      <c r="D56" s="532" t="s">
        <v>42</v>
      </c>
      <c r="E56" s="533">
        <f t="shared" si="6"/>
        <v>75.00118421675903</v>
      </c>
      <c r="F56" s="534">
        <f>SUM(F57:F57)</f>
        <v>42222</v>
      </c>
      <c r="G56" s="534">
        <f>SUM(G57)</f>
        <v>31667</v>
      </c>
      <c r="H56" s="534">
        <f aca="true" t="shared" si="10" ref="H56:N56">SUM(H57:H57)</f>
        <v>31667</v>
      </c>
      <c r="I56" s="534">
        <f t="shared" si="10"/>
        <v>0</v>
      </c>
      <c r="J56" s="534">
        <f t="shared" si="10"/>
        <v>0</v>
      </c>
      <c r="K56" s="534">
        <f t="shared" si="10"/>
        <v>0</v>
      </c>
      <c r="L56" s="534">
        <f t="shared" si="10"/>
        <v>0</v>
      </c>
      <c r="M56" s="534">
        <f t="shared" si="10"/>
        <v>0</v>
      </c>
      <c r="N56" s="534">
        <f t="shared" si="10"/>
        <v>0</v>
      </c>
    </row>
    <row r="57" spans="1:14" ht="18.75" customHeight="1">
      <c r="A57" s="535"/>
      <c r="B57" s="535"/>
      <c r="C57" s="536">
        <v>4440</v>
      </c>
      <c r="D57" s="537" t="s">
        <v>509</v>
      </c>
      <c r="E57" s="538">
        <f t="shared" si="6"/>
        <v>75.00118421675903</v>
      </c>
      <c r="F57" s="539">
        <v>42222</v>
      </c>
      <c r="G57" s="539">
        <v>31667</v>
      </c>
      <c r="H57" s="539">
        <v>31667</v>
      </c>
      <c r="I57" s="539"/>
      <c r="J57" s="539"/>
      <c r="K57" s="539"/>
      <c r="L57" s="545"/>
      <c r="M57" s="545"/>
      <c r="N57" s="544"/>
    </row>
    <row r="58" spans="5:13" ht="15.75">
      <c r="E58" s="553"/>
      <c r="F58" s="553"/>
      <c r="G58" s="553"/>
      <c r="H58" s="553"/>
      <c r="I58" s="553"/>
      <c r="J58" s="553"/>
      <c r="K58" s="553"/>
      <c r="L58" s="553"/>
      <c r="M58" s="553"/>
    </row>
    <row r="59" spans="5:13" ht="15.75">
      <c r="E59" s="553"/>
      <c r="F59" s="553"/>
      <c r="G59" s="553"/>
      <c r="H59" s="553"/>
      <c r="I59" s="553"/>
      <c r="J59" s="553"/>
      <c r="K59" s="553"/>
      <c r="L59" s="553"/>
      <c r="M59" s="553"/>
    </row>
    <row r="60" spans="5:13" ht="15.75">
      <c r="E60" s="553"/>
      <c r="F60" s="553"/>
      <c r="G60" s="553"/>
      <c r="H60" s="553"/>
      <c r="I60" s="553"/>
      <c r="J60" s="553"/>
      <c r="K60" s="553"/>
      <c r="L60" s="553"/>
      <c r="M60" s="553"/>
    </row>
    <row r="61" spans="5:13" ht="15.75">
      <c r="E61" s="553"/>
      <c r="F61" s="553"/>
      <c r="G61" s="553"/>
      <c r="H61" s="553"/>
      <c r="I61" s="553"/>
      <c r="J61" s="553"/>
      <c r="K61" s="553"/>
      <c r="L61" s="553"/>
      <c r="M61" s="553"/>
    </row>
    <row r="62" spans="5:13" ht="15.75">
      <c r="E62" s="553"/>
      <c r="F62" s="553"/>
      <c r="G62" s="553"/>
      <c r="H62" s="553"/>
      <c r="I62" s="553"/>
      <c r="J62" s="553"/>
      <c r="K62" s="553"/>
      <c r="L62" s="553"/>
      <c r="M62" s="553"/>
    </row>
    <row r="63" spans="5:13" ht="15.75">
      <c r="E63" s="553"/>
      <c r="F63" s="553"/>
      <c r="G63" s="553"/>
      <c r="H63" s="553"/>
      <c r="I63" s="553"/>
      <c r="J63" s="553"/>
      <c r="K63" s="553"/>
      <c r="L63" s="553"/>
      <c r="M63" s="553"/>
    </row>
    <row r="64" spans="5:13" ht="15.75">
      <c r="E64" s="553"/>
      <c r="F64" s="553"/>
      <c r="G64" s="553"/>
      <c r="H64" s="553"/>
      <c r="I64" s="553"/>
      <c r="J64" s="553"/>
      <c r="K64" s="553"/>
      <c r="L64" s="553"/>
      <c r="M64" s="553"/>
    </row>
  </sheetData>
  <mergeCells count="13">
    <mergeCell ref="H4:H5"/>
    <mergeCell ref="I4:M4"/>
    <mergeCell ref="N4:N5"/>
    <mergeCell ref="A1:N1"/>
    <mergeCell ref="A2:D2"/>
    <mergeCell ref="A3:A5"/>
    <mergeCell ref="B3:B5"/>
    <mergeCell ref="C3:C5"/>
    <mergeCell ref="D3:D5"/>
    <mergeCell ref="E3:E5"/>
    <mergeCell ref="F3:F5"/>
    <mergeCell ref="G3:G5"/>
    <mergeCell ref="H3:N3"/>
  </mergeCells>
  <printOptions horizontalCentered="1"/>
  <pageMargins left="0.5902777777777778" right="0.5902777777777778" top="0.9256944444444444" bottom="0.7479166666666667" header="0.5902777777777778" footer="0.5902777777777778"/>
  <pageSetup horizontalDpi="300" verticalDpi="300" orientation="landscape" paperSize="9" scale="53" r:id="rId1"/>
  <headerFooter alignWithMargins="0">
    <oddHeader>&amp;R&amp;"Times New Roman,Normalny"Załącznik Nr 15 do wykonania budżetu Gminy Barlinek za I półrocze 2010 r.</oddHeader>
    <oddFooter>&amp;C&amp;"Times New Roman,Normalny"&amp;12Strona &amp;P z &amp;N</oddFooter>
  </headerFooter>
  <rowBreaks count="1" manualBreakCount="1">
    <brk id="4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46"/>
  <sheetViews>
    <sheetView showGridLines="0" defaultGridColor="0" view="pageBreakPreview" zoomScale="70" zoomScaleSheetLayoutView="70" colorId="15" workbookViewId="0" topLeftCell="B1">
      <selection activeCell="N3" sqref="N3"/>
    </sheetView>
  </sheetViews>
  <sheetFormatPr defaultColWidth="9.00390625" defaultRowHeight="12.75"/>
  <cols>
    <col min="1" max="1" width="6.25390625" style="160" customWidth="1"/>
    <col min="2" max="2" width="7.125" style="160" customWidth="1"/>
    <col min="3" max="3" width="6.25390625" style="160" customWidth="1"/>
    <col min="4" max="4" width="54.375" style="161" customWidth="1"/>
    <col min="5" max="5" width="8.25390625" style="161" customWidth="1"/>
    <col min="6" max="6" width="14.75390625" style="161" customWidth="1"/>
    <col min="7" max="9" width="14.75390625" style="160" customWidth="1"/>
    <col min="10" max="11" width="12.75390625" style="160" customWidth="1"/>
    <col min="12" max="12" width="8.75390625" style="160" customWidth="1"/>
    <col min="13" max="13" width="9.25390625" style="160" customWidth="1"/>
    <col min="14" max="14" width="11.75390625" style="160" customWidth="1"/>
    <col min="15" max="16384" width="9.00390625" style="160" customWidth="1"/>
  </cols>
  <sheetData>
    <row r="1" spans="1:14" ht="35.25" customHeight="1">
      <c r="A1" s="989" t="s">
        <v>240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</row>
    <row r="2" spans="1:14" ht="15" customHeight="1">
      <c r="A2" s="990"/>
      <c r="B2" s="990"/>
      <c r="C2" s="990"/>
      <c r="D2" s="990"/>
      <c r="E2" s="554"/>
      <c r="F2" s="554"/>
      <c r="G2" s="555"/>
      <c r="H2" s="555"/>
      <c r="I2" s="555"/>
      <c r="J2" s="555"/>
      <c r="K2" s="556"/>
      <c r="L2" s="289"/>
      <c r="M2" s="289"/>
      <c r="N2"/>
    </row>
    <row r="3" spans="1:14" ht="15.75">
      <c r="A3" s="451" t="s">
        <v>496</v>
      </c>
      <c r="B3" s="451"/>
      <c r="C3" s="451"/>
      <c r="D3" s="557"/>
      <c r="E3" s="557"/>
      <c r="F3" s="557"/>
      <c r="M3" s="558"/>
      <c r="N3" s="559"/>
    </row>
    <row r="4" spans="1:14" s="561" customFormat="1" ht="13.5" customHeight="1">
      <c r="A4" s="991" t="s">
        <v>1</v>
      </c>
      <c r="B4" s="991" t="s">
        <v>31</v>
      </c>
      <c r="C4" s="992" t="s">
        <v>32</v>
      </c>
      <c r="D4" s="991" t="s">
        <v>505</v>
      </c>
      <c r="E4" s="991" t="s">
        <v>5</v>
      </c>
      <c r="F4" s="991" t="s">
        <v>3</v>
      </c>
      <c r="G4" s="991" t="s">
        <v>243</v>
      </c>
      <c r="H4" s="993" t="s">
        <v>36</v>
      </c>
      <c r="I4" s="993"/>
      <c r="J4" s="993"/>
      <c r="K4" s="993"/>
      <c r="L4" s="993"/>
      <c r="M4" s="993"/>
      <c r="N4" s="993"/>
    </row>
    <row r="5" spans="1:14" s="561" customFormat="1" ht="12.75" customHeight="1">
      <c r="A5" s="991"/>
      <c r="B5" s="991"/>
      <c r="C5" s="992"/>
      <c r="D5" s="991"/>
      <c r="E5" s="991"/>
      <c r="F5" s="991"/>
      <c r="G5" s="991"/>
      <c r="H5" s="991" t="s">
        <v>427</v>
      </c>
      <c r="I5" s="994" t="s">
        <v>245</v>
      </c>
      <c r="J5" s="994"/>
      <c r="K5" s="994"/>
      <c r="L5" s="994"/>
      <c r="M5" s="994"/>
      <c r="N5" s="991" t="s">
        <v>246</v>
      </c>
    </row>
    <row r="6" spans="1:14" s="561" customFormat="1" ht="84" customHeight="1">
      <c r="A6" s="991"/>
      <c r="B6" s="991"/>
      <c r="C6" s="992"/>
      <c r="D6" s="991"/>
      <c r="E6" s="991"/>
      <c r="F6" s="991"/>
      <c r="G6" s="991"/>
      <c r="H6" s="991"/>
      <c r="I6" s="560" t="s">
        <v>253</v>
      </c>
      <c r="J6" s="560" t="s">
        <v>510</v>
      </c>
      <c r="K6" s="359" t="s">
        <v>255</v>
      </c>
      <c r="L6" s="562" t="s">
        <v>249</v>
      </c>
      <c r="M6" s="560" t="s">
        <v>440</v>
      </c>
      <c r="N6" s="991"/>
    </row>
    <row r="7" spans="1:15" s="561" customFormat="1" ht="13.5">
      <c r="A7" s="563">
        <v>1</v>
      </c>
      <c r="B7" s="563">
        <v>2</v>
      </c>
      <c r="C7" s="563">
        <v>3</v>
      </c>
      <c r="D7" s="564">
        <v>4</v>
      </c>
      <c r="E7" s="564">
        <v>5</v>
      </c>
      <c r="F7" s="564">
        <v>6</v>
      </c>
      <c r="G7" s="563">
        <v>7</v>
      </c>
      <c r="H7" s="563">
        <v>8</v>
      </c>
      <c r="I7" s="563">
        <v>9</v>
      </c>
      <c r="J7" s="563">
        <v>10</v>
      </c>
      <c r="K7" s="563">
        <v>11</v>
      </c>
      <c r="L7" s="563">
        <v>12</v>
      </c>
      <c r="M7" s="563">
        <v>13</v>
      </c>
      <c r="N7" s="563">
        <v>14</v>
      </c>
      <c r="O7" s="565"/>
    </row>
    <row r="8" spans="1:14" ht="15.75">
      <c r="A8" s="114">
        <v>801</v>
      </c>
      <c r="B8" s="114"/>
      <c r="C8" s="114"/>
      <c r="D8" s="115" t="s">
        <v>134</v>
      </c>
      <c r="E8" s="271">
        <f aca="true" t="shared" si="0" ref="E8:E46">G8/F8*100</f>
        <v>46.91844783380846</v>
      </c>
      <c r="F8" s="566">
        <f>SUM(F9+F31+F40+F45)</f>
        <v>3464629</v>
      </c>
      <c r="G8" s="143">
        <f>SUM(G9+G31+G40+G45)</f>
        <v>1625550.1499999997</v>
      </c>
      <c r="H8" s="143">
        <f aca="true" t="shared" si="1" ref="H8:N8">H9+H31+H40+H45</f>
        <v>1625550.1499999997</v>
      </c>
      <c r="I8" s="143">
        <f t="shared" si="1"/>
        <v>1157028.97</v>
      </c>
      <c r="J8" s="143">
        <f t="shared" si="1"/>
        <v>199401.27</v>
      </c>
      <c r="K8" s="143">
        <f t="shared" si="1"/>
        <v>248916.87</v>
      </c>
      <c r="L8" s="143">
        <f t="shared" si="1"/>
        <v>213.04</v>
      </c>
      <c r="M8" s="143">
        <f t="shared" si="1"/>
        <v>0</v>
      </c>
      <c r="N8" s="143">
        <f t="shared" si="1"/>
        <v>0</v>
      </c>
    </row>
    <row r="9" spans="1:14" ht="15.75">
      <c r="A9" s="119"/>
      <c r="B9" s="119">
        <v>80101</v>
      </c>
      <c r="C9" s="119"/>
      <c r="D9" s="121" t="s">
        <v>135</v>
      </c>
      <c r="E9" s="251">
        <f t="shared" si="0"/>
        <v>46.62140053119593</v>
      </c>
      <c r="F9" s="567">
        <f aca="true" t="shared" si="2" ref="F9:N9">SUM(F10:F30)</f>
        <v>3342646</v>
      </c>
      <c r="G9" s="146">
        <f t="shared" si="2"/>
        <v>1558388.3799999997</v>
      </c>
      <c r="H9" s="146">
        <f t="shared" si="2"/>
        <v>1558388.3799999997</v>
      </c>
      <c r="I9" s="146">
        <f t="shared" si="2"/>
        <v>1123963.01</v>
      </c>
      <c r="J9" s="146">
        <f t="shared" si="2"/>
        <v>193568.46</v>
      </c>
      <c r="K9" s="146">
        <f t="shared" si="2"/>
        <v>240673.87</v>
      </c>
      <c r="L9" s="146">
        <f t="shared" si="2"/>
        <v>183.04</v>
      </c>
      <c r="M9" s="146">
        <f t="shared" si="2"/>
        <v>0</v>
      </c>
      <c r="N9" s="146">
        <f t="shared" si="2"/>
        <v>0</v>
      </c>
    </row>
    <row r="10" spans="1:14" ht="15.75">
      <c r="A10" s="119"/>
      <c r="B10" s="119"/>
      <c r="C10" s="125">
        <v>3020</v>
      </c>
      <c r="D10" s="126" t="s">
        <v>350</v>
      </c>
      <c r="E10" s="251">
        <f t="shared" si="0"/>
        <v>2.0795273801408767</v>
      </c>
      <c r="F10" s="175">
        <v>8802</v>
      </c>
      <c r="G10" s="568">
        <f aca="true" t="shared" si="3" ref="G10:G30">H10+N10</f>
        <v>183.04</v>
      </c>
      <c r="H10" s="262">
        <f aca="true" t="shared" si="4" ref="H10:H30">SUM(I10:M10)</f>
        <v>183.04</v>
      </c>
      <c r="I10" s="175"/>
      <c r="J10" s="175"/>
      <c r="K10" s="175"/>
      <c r="L10" s="175">
        <v>183.04</v>
      </c>
      <c r="M10" s="175"/>
      <c r="N10" s="175"/>
    </row>
    <row r="11" spans="1:14" ht="15.75">
      <c r="A11" s="125"/>
      <c r="B11" s="125"/>
      <c r="C11" s="125">
        <v>3240</v>
      </c>
      <c r="D11" s="126" t="s">
        <v>333</v>
      </c>
      <c r="E11" s="251">
        <f t="shared" si="0"/>
        <v>0</v>
      </c>
      <c r="F11" s="175">
        <v>2184</v>
      </c>
      <c r="G11" s="568">
        <f t="shared" si="3"/>
        <v>0</v>
      </c>
      <c r="H11" s="262">
        <f t="shared" si="4"/>
        <v>0</v>
      </c>
      <c r="I11" s="175"/>
      <c r="J11" s="175"/>
      <c r="K11" s="175"/>
      <c r="L11" s="175"/>
      <c r="M11" s="175"/>
      <c r="N11" s="175"/>
    </row>
    <row r="12" spans="1:14" ht="15.75">
      <c r="A12" s="125"/>
      <c r="B12" s="125"/>
      <c r="C12" s="125">
        <v>4010</v>
      </c>
      <c r="D12" s="126" t="s">
        <v>334</v>
      </c>
      <c r="E12" s="251">
        <f t="shared" si="0"/>
        <v>44.835345056312384</v>
      </c>
      <c r="F12" s="175">
        <v>2186020</v>
      </c>
      <c r="G12" s="568">
        <f t="shared" si="3"/>
        <v>980109.61</v>
      </c>
      <c r="H12" s="262">
        <f t="shared" si="4"/>
        <v>980109.61</v>
      </c>
      <c r="I12" s="175">
        <v>980109.61</v>
      </c>
      <c r="J12" s="175"/>
      <c r="K12" s="175"/>
      <c r="L12" s="175"/>
      <c r="M12" s="175"/>
      <c r="N12" s="175"/>
    </row>
    <row r="13" spans="1:14" ht="15.75">
      <c r="A13" s="125"/>
      <c r="B13" s="125"/>
      <c r="C13" s="125">
        <v>4040</v>
      </c>
      <c r="D13" s="126" t="s">
        <v>351</v>
      </c>
      <c r="E13" s="251">
        <f t="shared" si="0"/>
        <v>99.99958291045087</v>
      </c>
      <c r="F13" s="175">
        <v>143854</v>
      </c>
      <c r="G13" s="568">
        <f t="shared" si="3"/>
        <v>143853.4</v>
      </c>
      <c r="H13" s="262">
        <f t="shared" si="4"/>
        <v>143853.4</v>
      </c>
      <c r="I13" s="175">
        <v>143853.4</v>
      </c>
      <c r="J13" s="175"/>
      <c r="K13" s="175"/>
      <c r="L13" s="175"/>
      <c r="M13" s="175"/>
      <c r="N13" s="175"/>
    </row>
    <row r="14" spans="1:14" ht="15.75">
      <c r="A14" s="125"/>
      <c r="B14" s="125"/>
      <c r="C14" s="125">
        <v>4110</v>
      </c>
      <c r="D14" s="126" t="s">
        <v>352</v>
      </c>
      <c r="E14" s="251">
        <f t="shared" si="0"/>
        <v>46.98712339357542</v>
      </c>
      <c r="F14" s="175">
        <v>357004</v>
      </c>
      <c r="G14" s="568">
        <f t="shared" si="3"/>
        <v>167745.91</v>
      </c>
      <c r="H14" s="262">
        <f t="shared" si="4"/>
        <v>167745.91</v>
      </c>
      <c r="I14" s="175"/>
      <c r="J14" s="175">
        <v>167745.91</v>
      </c>
      <c r="K14" s="175"/>
      <c r="L14" s="175"/>
      <c r="M14" s="175"/>
      <c r="N14" s="175"/>
    </row>
    <row r="15" spans="1:14" ht="15.75">
      <c r="A15" s="125"/>
      <c r="B15" s="125"/>
      <c r="C15" s="125">
        <v>4120</v>
      </c>
      <c r="D15" s="126" t="s">
        <v>315</v>
      </c>
      <c r="E15" s="251">
        <f t="shared" si="0"/>
        <v>44.84560879456765</v>
      </c>
      <c r="F15" s="175">
        <v>57581</v>
      </c>
      <c r="G15" s="568">
        <f t="shared" si="3"/>
        <v>25822.55</v>
      </c>
      <c r="H15" s="262">
        <f t="shared" si="4"/>
        <v>25822.55</v>
      </c>
      <c r="I15" s="175"/>
      <c r="J15" s="175">
        <v>25822.55</v>
      </c>
      <c r="K15" s="175"/>
      <c r="L15" s="175"/>
      <c r="M15" s="175"/>
      <c r="N15" s="175"/>
    </row>
    <row r="16" spans="1:14" ht="15.75">
      <c r="A16" s="125"/>
      <c r="B16" s="125"/>
      <c r="C16" s="125">
        <v>4210</v>
      </c>
      <c r="D16" s="126" t="s">
        <v>291</v>
      </c>
      <c r="E16" s="251">
        <f t="shared" si="0"/>
        <v>62.68405555555555</v>
      </c>
      <c r="F16" s="175">
        <v>18000</v>
      </c>
      <c r="G16" s="568">
        <f t="shared" si="3"/>
        <v>11283.13</v>
      </c>
      <c r="H16" s="262">
        <f t="shared" si="4"/>
        <v>11283.13</v>
      </c>
      <c r="I16" s="175"/>
      <c r="J16" s="175"/>
      <c r="K16" s="175">
        <v>11283.13</v>
      </c>
      <c r="L16" s="175"/>
      <c r="M16" s="175"/>
      <c r="N16" s="175"/>
    </row>
    <row r="17" spans="1:14" ht="15.75">
      <c r="A17" s="125"/>
      <c r="B17" s="125"/>
      <c r="C17" s="125">
        <v>4240</v>
      </c>
      <c r="D17" s="126" t="s">
        <v>344</v>
      </c>
      <c r="E17" s="251">
        <f t="shared" si="0"/>
        <v>0</v>
      </c>
      <c r="F17" s="175">
        <v>10000</v>
      </c>
      <c r="G17" s="568">
        <f t="shared" si="3"/>
        <v>0</v>
      </c>
      <c r="H17" s="262">
        <f t="shared" si="4"/>
        <v>0</v>
      </c>
      <c r="I17" s="175"/>
      <c r="J17" s="175"/>
      <c r="K17" s="175">
        <v>0</v>
      </c>
      <c r="L17" s="175"/>
      <c r="M17" s="175"/>
      <c r="N17" s="175"/>
    </row>
    <row r="18" spans="1:14" ht="15.75">
      <c r="A18" s="125"/>
      <c r="B18" s="125"/>
      <c r="C18" s="125">
        <v>4260</v>
      </c>
      <c r="D18" s="126" t="s">
        <v>354</v>
      </c>
      <c r="E18" s="251">
        <f t="shared" si="0"/>
        <v>69.31193233082706</v>
      </c>
      <c r="F18" s="175">
        <v>133000</v>
      </c>
      <c r="G18" s="568">
        <f t="shared" si="3"/>
        <v>92184.87</v>
      </c>
      <c r="H18" s="262">
        <f t="shared" si="4"/>
        <v>92184.87</v>
      </c>
      <c r="I18" s="175"/>
      <c r="J18" s="175"/>
      <c r="K18" s="175">
        <v>92184.87</v>
      </c>
      <c r="L18" s="175"/>
      <c r="M18" s="175"/>
      <c r="N18" s="175"/>
    </row>
    <row r="19" spans="1:14" ht="15.75">
      <c r="A19" s="125"/>
      <c r="B19" s="125"/>
      <c r="C19" s="125">
        <v>4270</v>
      </c>
      <c r="D19" s="126" t="s">
        <v>293</v>
      </c>
      <c r="E19" s="251">
        <f t="shared" si="0"/>
        <v>92.47939637826961</v>
      </c>
      <c r="F19" s="175">
        <v>24850</v>
      </c>
      <c r="G19" s="568">
        <f t="shared" si="3"/>
        <v>22981.13</v>
      </c>
      <c r="H19" s="262">
        <f t="shared" si="4"/>
        <v>22981.13</v>
      </c>
      <c r="I19" s="175"/>
      <c r="J19" s="175"/>
      <c r="K19" s="175">
        <v>22981.13</v>
      </c>
      <c r="L19" s="175"/>
      <c r="M19" s="175"/>
      <c r="N19" s="175"/>
    </row>
    <row r="20" spans="1:14" ht="15.75">
      <c r="A20" s="125"/>
      <c r="B20" s="125"/>
      <c r="C20" s="125">
        <v>4280</v>
      </c>
      <c r="D20" s="126" t="s">
        <v>355</v>
      </c>
      <c r="E20" s="251">
        <f t="shared" si="0"/>
        <v>23.42857142857143</v>
      </c>
      <c r="F20" s="175">
        <v>3500</v>
      </c>
      <c r="G20" s="568">
        <f t="shared" si="3"/>
        <v>820</v>
      </c>
      <c r="H20" s="262">
        <f t="shared" si="4"/>
        <v>820</v>
      </c>
      <c r="I20" s="175"/>
      <c r="J20" s="175"/>
      <c r="K20" s="175">
        <v>820</v>
      </c>
      <c r="L20" s="175"/>
      <c r="M20" s="175"/>
      <c r="N20" s="175"/>
    </row>
    <row r="21" spans="1:14" ht="15.75">
      <c r="A21" s="125"/>
      <c r="B21" s="125"/>
      <c r="C21" s="125">
        <v>4300</v>
      </c>
      <c r="D21" s="126" t="s">
        <v>319</v>
      </c>
      <c r="E21" s="251">
        <f t="shared" si="0"/>
        <v>57.43163499584778</v>
      </c>
      <c r="F21" s="175">
        <v>40942</v>
      </c>
      <c r="G21" s="568">
        <f t="shared" si="3"/>
        <v>23513.66</v>
      </c>
      <c r="H21" s="262">
        <f t="shared" si="4"/>
        <v>23513.66</v>
      </c>
      <c r="I21" s="175"/>
      <c r="J21" s="175"/>
      <c r="K21" s="175">
        <v>23513.66</v>
      </c>
      <c r="L21" s="175"/>
      <c r="M21" s="175"/>
      <c r="N21" s="175"/>
    </row>
    <row r="22" spans="1:14" ht="15.75">
      <c r="A22" s="125"/>
      <c r="B22" s="125"/>
      <c r="C22" s="125">
        <v>4350</v>
      </c>
      <c r="D22" s="126" t="s">
        <v>356</v>
      </c>
      <c r="E22" s="251">
        <f t="shared" si="0"/>
        <v>49.014084507042256</v>
      </c>
      <c r="F22" s="175">
        <v>355</v>
      </c>
      <c r="G22" s="568">
        <f t="shared" si="3"/>
        <v>174</v>
      </c>
      <c r="H22" s="262">
        <f t="shared" si="4"/>
        <v>174</v>
      </c>
      <c r="I22" s="175"/>
      <c r="J22" s="175"/>
      <c r="K22" s="175">
        <v>174</v>
      </c>
      <c r="L22" s="175"/>
      <c r="M22" s="175"/>
      <c r="N22" s="175"/>
    </row>
    <row r="23" spans="1:14" ht="15.75">
      <c r="A23" s="125"/>
      <c r="B23" s="125"/>
      <c r="C23" s="125">
        <v>4370</v>
      </c>
      <c r="D23" s="173" t="s">
        <v>357</v>
      </c>
      <c r="E23" s="251">
        <f t="shared" si="0"/>
        <v>40.087475701194116</v>
      </c>
      <c r="F23" s="175">
        <v>3601</v>
      </c>
      <c r="G23" s="568">
        <f t="shared" si="3"/>
        <v>1443.55</v>
      </c>
      <c r="H23" s="262">
        <f t="shared" si="4"/>
        <v>1443.55</v>
      </c>
      <c r="I23" s="175"/>
      <c r="J23" s="175"/>
      <c r="K23" s="175">
        <v>1443.55</v>
      </c>
      <c r="L23" s="175"/>
      <c r="M23" s="175"/>
      <c r="N23" s="175"/>
    </row>
    <row r="24" spans="1:14" ht="15.75">
      <c r="A24" s="125"/>
      <c r="B24" s="125"/>
      <c r="C24" s="125">
        <v>4410</v>
      </c>
      <c r="D24" s="126" t="s">
        <v>345</v>
      </c>
      <c r="E24" s="251">
        <f t="shared" si="0"/>
        <v>3.8289191123836797</v>
      </c>
      <c r="F24" s="175">
        <v>1397</v>
      </c>
      <c r="G24" s="568">
        <f t="shared" si="3"/>
        <v>53.49</v>
      </c>
      <c r="H24" s="262">
        <f t="shared" si="4"/>
        <v>53.49</v>
      </c>
      <c r="I24" s="175"/>
      <c r="J24" s="175"/>
      <c r="K24" s="175">
        <v>53.49</v>
      </c>
      <c r="L24" s="175"/>
      <c r="M24" s="175"/>
      <c r="N24" s="175"/>
    </row>
    <row r="25" spans="1:14" ht="15.75">
      <c r="A25" s="125"/>
      <c r="B25" s="125"/>
      <c r="C25" s="125">
        <v>4430</v>
      </c>
      <c r="D25" s="126" t="s">
        <v>358</v>
      </c>
      <c r="E25" s="251">
        <f t="shared" si="0"/>
        <v>79.80428134556574</v>
      </c>
      <c r="F25" s="175">
        <v>1635</v>
      </c>
      <c r="G25" s="568">
        <f t="shared" si="3"/>
        <v>1304.8</v>
      </c>
      <c r="H25" s="262">
        <f t="shared" si="4"/>
        <v>1304.8</v>
      </c>
      <c r="I25" s="175"/>
      <c r="J25" s="175"/>
      <c r="K25" s="175">
        <v>1304.8</v>
      </c>
      <c r="L25" s="175"/>
      <c r="M25" s="175"/>
      <c r="N25" s="175"/>
    </row>
    <row r="26" spans="1:14" ht="15.75">
      <c r="A26" s="125"/>
      <c r="B26" s="125"/>
      <c r="C26" s="125">
        <v>4440</v>
      </c>
      <c r="D26" s="126" t="s">
        <v>359</v>
      </c>
      <c r="E26" s="251">
        <f t="shared" si="0"/>
        <v>75.00066719449164</v>
      </c>
      <c r="F26" s="175">
        <v>112411</v>
      </c>
      <c r="G26" s="568">
        <f t="shared" si="3"/>
        <v>84309</v>
      </c>
      <c r="H26" s="262">
        <f t="shared" si="4"/>
        <v>84309</v>
      </c>
      <c r="I26" s="175"/>
      <c r="J26" s="175"/>
      <c r="K26" s="569">
        <v>84309</v>
      </c>
      <c r="L26" s="175"/>
      <c r="M26" s="175"/>
      <c r="N26" s="175"/>
    </row>
    <row r="27" spans="1:14" ht="31.5">
      <c r="A27" s="125"/>
      <c r="B27" s="125"/>
      <c r="C27" s="125">
        <v>4700</v>
      </c>
      <c r="D27" s="126" t="s">
        <v>305</v>
      </c>
      <c r="E27" s="251">
        <f t="shared" si="0"/>
        <v>62.82352941176471</v>
      </c>
      <c r="F27" s="175">
        <v>1700</v>
      </c>
      <c r="G27" s="568">
        <f t="shared" si="3"/>
        <v>1068</v>
      </c>
      <c r="H27" s="262">
        <f t="shared" si="4"/>
        <v>1068</v>
      </c>
      <c r="I27" s="175"/>
      <c r="J27" s="175"/>
      <c r="K27" s="175">
        <v>1068</v>
      </c>
      <c r="L27" s="175"/>
      <c r="M27" s="175"/>
      <c r="N27" s="175"/>
    </row>
    <row r="28" spans="1:14" ht="31.5">
      <c r="A28" s="125"/>
      <c r="B28" s="125"/>
      <c r="C28" s="125">
        <v>4740</v>
      </c>
      <c r="D28" s="126" t="s">
        <v>340</v>
      </c>
      <c r="E28" s="251">
        <f t="shared" si="0"/>
        <v>15.421198156682028</v>
      </c>
      <c r="F28" s="175">
        <v>2170</v>
      </c>
      <c r="G28" s="568">
        <f t="shared" si="3"/>
        <v>334.64</v>
      </c>
      <c r="H28" s="262">
        <f t="shared" si="4"/>
        <v>334.64</v>
      </c>
      <c r="I28" s="175"/>
      <c r="J28" s="175"/>
      <c r="K28" s="175">
        <v>334.64</v>
      </c>
      <c r="L28" s="175"/>
      <c r="M28" s="175"/>
      <c r="N28" s="175"/>
    </row>
    <row r="29" spans="1:14" ht="31.5">
      <c r="A29" s="125"/>
      <c r="B29" s="125"/>
      <c r="C29" s="125">
        <v>4750</v>
      </c>
      <c r="D29" s="126" t="s">
        <v>341</v>
      </c>
      <c r="E29" s="251">
        <f t="shared" si="0"/>
        <v>43.92700729927007</v>
      </c>
      <c r="F29" s="175">
        <v>2740</v>
      </c>
      <c r="G29" s="568">
        <f t="shared" si="3"/>
        <v>1203.6</v>
      </c>
      <c r="H29" s="262">
        <f t="shared" si="4"/>
        <v>1203.6</v>
      </c>
      <c r="I29" s="175"/>
      <c r="J29" s="175"/>
      <c r="K29" s="175">
        <v>1203.6</v>
      </c>
      <c r="L29" s="175"/>
      <c r="M29" s="175"/>
      <c r="N29" s="175"/>
    </row>
    <row r="30" spans="1:14" ht="15.75">
      <c r="A30" s="125"/>
      <c r="B30" s="125"/>
      <c r="C30" s="125">
        <v>6050</v>
      </c>
      <c r="D30" s="126" t="s">
        <v>368</v>
      </c>
      <c r="E30" s="251">
        <f t="shared" si="0"/>
        <v>0</v>
      </c>
      <c r="F30" s="175">
        <v>230900</v>
      </c>
      <c r="G30" s="568">
        <f t="shared" si="3"/>
        <v>0</v>
      </c>
      <c r="H30" s="262">
        <f t="shared" si="4"/>
        <v>0</v>
      </c>
      <c r="I30" s="175">
        <v>0</v>
      </c>
      <c r="J30" s="175"/>
      <c r="K30" s="175">
        <v>0</v>
      </c>
      <c r="L30" s="175"/>
      <c r="M30" s="175"/>
      <c r="N30" s="175"/>
    </row>
    <row r="31" spans="1:14" ht="15.75">
      <c r="A31" s="119"/>
      <c r="B31" s="119">
        <v>80103</v>
      </c>
      <c r="C31" s="119"/>
      <c r="D31" s="121" t="s">
        <v>342</v>
      </c>
      <c r="E31" s="256">
        <f t="shared" si="0"/>
        <v>47.51886605569631</v>
      </c>
      <c r="F31" s="146">
        <f aca="true" t="shared" si="5" ref="F31:N31">SUM(F32:F39)</f>
        <v>95913</v>
      </c>
      <c r="G31" s="146">
        <f t="shared" si="5"/>
        <v>45576.77</v>
      </c>
      <c r="H31" s="146">
        <f t="shared" si="5"/>
        <v>45576.77</v>
      </c>
      <c r="I31" s="146">
        <f t="shared" si="5"/>
        <v>33065.96</v>
      </c>
      <c r="J31" s="146">
        <f t="shared" si="5"/>
        <v>5832.8099999999995</v>
      </c>
      <c r="K31" s="146">
        <f t="shared" si="5"/>
        <v>6648</v>
      </c>
      <c r="L31" s="146">
        <f t="shared" si="5"/>
        <v>30</v>
      </c>
      <c r="M31" s="146">
        <f t="shared" si="5"/>
        <v>0</v>
      </c>
      <c r="N31" s="146">
        <f t="shared" si="5"/>
        <v>0</v>
      </c>
    </row>
    <row r="32" spans="1:14" ht="15.75">
      <c r="A32" s="570"/>
      <c r="B32" s="571"/>
      <c r="C32" s="571">
        <v>3020</v>
      </c>
      <c r="D32" s="126" t="s">
        <v>350</v>
      </c>
      <c r="E32" s="251">
        <f t="shared" si="0"/>
        <v>12.345679012345679</v>
      </c>
      <c r="F32" s="282">
        <v>243</v>
      </c>
      <c r="G32" s="568">
        <f aca="true" t="shared" si="6" ref="G32:G39">H32+N32</f>
        <v>30</v>
      </c>
      <c r="H32" s="262">
        <f aca="true" t="shared" si="7" ref="H32:H39">SUM(I32:M32)</f>
        <v>30</v>
      </c>
      <c r="I32" s="282"/>
      <c r="J32" s="282"/>
      <c r="K32" s="231"/>
      <c r="L32" s="282">
        <v>30</v>
      </c>
      <c r="M32" s="231"/>
      <c r="N32" s="282"/>
    </row>
    <row r="33" spans="1:14" ht="15.75">
      <c r="A33" s="571"/>
      <c r="B33" s="571"/>
      <c r="C33" s="571">
        <v>4010</v>
      </c>
      <c r="D33" s="126" t="s">
        <v>334</v>
      </c>
      <c r="E33" s="251">
        <f t="shared" si="0"/>
        <v>46.33776557095939</v>
      </c>
      <c r="F33" s="282">
        <v>68814</v>
      </c>
      <c r="G33" s="568">
        <f t="shared" si="6"/>
        <v>31886.87</v>
      </c>
      <c r="H33" s="262">
        <f t="shared" si="7"/>
        <v>31886.87</v>
      </c>
      <c r="I33" s="282">
        <v>31886.87</v>
      </c>
      <c r="J33" s="282"/>
      <c r="K33" s="231"/>
      <c r="L33" s="231"/>
      <c r="M33" s="231"/>
      <c r="N33" s="282"/>
    </row>
    <row r="34" spans="1:14" ht="15.75">
      <c r="A34" s="571"/>
      <c r="B34" s="571"/>
      <c r="C34" s="571">
        <v>4040</v>
      </c>
      <c r="D34" s="126" t="s">
        <v>351</v>
      </c>
      <c r="E34" s="251">
        <f t="shared" si="0"/>
        <v>100.00763358778626</v>
      </c>
      <c r="F34" s="282">
        <v>1179</v>
      </c>
      <c r="G34" s="568">
        <f t="shared" si="6"/>
        <v>1179.09</v>
      </c>
      <c r="H34" s="262">
        <f t="shared" si="7"/>
        <v>1179.09</v>
      </c>
      <c r="I34" s="282">
        <v>1179.09</v>
      </c>
      <c r="J34" s="282"/>
      <c r="K34" s="231"/>
      <c r="L34" s="231"/>
      <c r="M34" s="231"/>
      <c r="N34" s="282"/>
    </row>
    <row r="35" spans="1:14" ht="15.75">
      <c r="A35" s="571"/>
      <c r="B35" s="571"/>
      <c r="C35" s="571">
        <v>4110</v>
      </c>
      <c r="D35" s="126" t="s">
        <v>352</v>
      </c>
      <c r="E35" s="251">
        <f t="shared" si="0"/>
        <v>47.21026412256791</v>
      </c>
      <c r="F35" s="282">
        <v>10639</v>
      </c>
      <c r="G35" s="568">
        <f t="shared" si="6"/>
        <v>5022.7</v>
      </c>
      <c r="H35" s="262">
        <f t="shared" si="7"/>
        <v>5022.7</v>
      </c>
      <c r="I35" s="282"/>
      <c r="J35" s="282">
        <v>5022.7</v>
      </c>
      <c r="K35" s="231"/>
      <c r="L35" s="231"/>
      <c r="M35" s="231"/>
      <c r="N35" s="282"/>
    </row>
    <row r="36" spans="1:14" ht="15.75">
      <c r="A36" s="571"/>
      <c r="B36" s="571"/>
      <c r="C36" s="571">
        <v>4120</v>
      </c>
      <c r="D36" s="126" t="s">
        <v>315</v>
      </c>
      <c r="E36" s="251">
        <f t="shared" si="0"/>
        <v>47.209207459207455</v>
      </c>
      <c r="F36" s="282">
        <v>1716</v>
      </c>
      <c r="G36" s="568">
        <f t="shared" si="6"/>
        <v>810.11</v>
      </c>
      <c r="H36" s="262">
        <f t="shared" si="7"/>
        <v>810.11</v>
      </c>
      <c r="I36" s="282"/>
      <c r="J36" s="282">
        <v>810.11</v>
      </c>
      <c r="K36" s="231"/>
      <c r="L36" s="231"/>
      <c r="M36" s="231"/>
      <c r="N36" s="282"/>
    </row>
    <row r="37" spans="1:14" ht="15.75">
      <c r="A37" s="571"/>
      <c r="B37" s="571"/>
      <c r="C37" s="571">
        <v>4210</v>
      </c>
      <c r="D37" s="126" t="s">
        <v>291</v>
      </c>
      <c r="E37" s="251">
        <f t="shared" si="0"/>
        <v>16.01854838709677</v>
      </c>
      <c r="F37" s="282">
        <v>6200</v>
      </c>
      <c r="G37" s="568">
        <f t="shared" si="6"/>
        <v>993.15</v>
      </c>
      <c r="H37" s="262">
        <f t="shared" si="7"/>
        <v>993.15</v>
      </c>
      <c r="I37" s="282"/>
      <c r="J37" s="282"/>
      <c r="K37" s="282">
        <v>993.15</v>
      </c>
      <c r="L37" s="231"/>
      <c r="M37" s="231"/>
      <c r="N37" s="282"/>
    </row>
    <row r="38" spans="1:14" ht="15.75">
      <c r="A38" s="571"/>
      <c r="B38" s="571"/>
      <c r="C38" s="571">
        <v>4240</v>
      </c>
      <c r="D38" s="126" t="s">
        <v>344</v>
      </c>
      <c r="E38" s="251">
        <f t="shared" si="0"/>
        <v>83.93857142857144</v>
      </c>
      <c r="F38" s="282">
        <v>3500</v>
      </c>
      <c r="G38" s="568">
        <f t="shared" si="6"/>
        <v>2937.85</v>
      </c>
      <c r="H38" s="262">
        <f t="shared" si="7"/>
        <v>2937.85</v>
      </c>
      <c r="I38" s="282"/>
      <c r="J38" s="282"/>
      <c r="K38" s="282">
        <v>2937.85</v>
      </c>
      <c r="L38" s="231"/>
      <c r="M38" s="231"/>
      <c r="N38" s="282"/>
    </row>
    <row r="39" spans="1:14" ht="15.75">
      <c r="A39" s="571"/>
      <c r="B39" s="571"/>
      <c r="C39" s="571">
        <v>4440</v>
      </c>
      <c r="D39" s="126" t="s">
        <v>359</v>
      </c>
      <c r="E39" s="251">
        <f t="shared" si="0"/>
        <v>75.01380452788514</v>
      </c>
      <c r="F39" s="282">
        <v>3622</v>
      </c>
      <c r="G39" s="568">
        <f t="shared" si="6"/>
        <v>2717</v>
      </c>
      <c r="H39" s="262">
        <f t="shared" si="7"/>
        <v>2717</v>
      </c>
      <c r="I39" s="282"/>
      <c r="J39" s="282"/>
      <c r="K39" s="569">
        <v>2717</v>
      </c>
      <c r="L39" s="231"/>
      <c r="M39" s="231"/>
      <c r="N39" s="282"/>
    </row>
    <row r="40" spans="1:14" ht="15.75">
      <c r="A40" s="572"/>
      <c r="B40" s="119">
        <v>80146</v>
      </c>
      <c r="C40" s="119"/>
      <c r="D40" s="121" t="s">
        <v>369</v>
      </c>
      <c r="E40" s="256">
        <f t="shared" si="0"/>
        <v>26.609943276609943</v>
      </c>
      <c r="F40" s="146">
        <f aca="true" t="shared" si="8" ref="F40:N40">SUM(F41+F42+F43+F44)</f>
        <v>5994</v>
      </c>
      <c r="G40" s="146">
        <f t="shared" si="8"/>
        <v>1595</v>
      </c>
      <c r="H40" s="146">
        <f t="shared" si="8"/>
        <v>1595</v>
      </c>
      <c r="I40" s="146">
        <f t="shared" si="8"/>
        <v>0</v>
      </c>
      <c r="J40" s="146">
        <f t="shared" si="8"/>
        <v>0</v>
      </c>
      <c r="K40" s="146">
        <f t="shared" si="8"/>
        <v>1595</v>
      </c>
      <c r="L40" s="146">
        <f t="shared" si="8"/>
        <v>0</v>
      </c>
      <c r="M40" s="146">
        <f t="shared" si="8"/>
        <v>0</v>
      </c>
      <c r="N40" s="146">
        <f t="shared" si="8"/>
        <v>0</v>
      </c>
    </row>
    <row r="41" spans="1:14" ht="15.75">
      <c r="A41" s="119"/>
      <c r="B41" s="119"/>
      <c r="C41" s="125">
        <v>4210</v>
      </c>
      <c r="D41" s="126" t="s">
        <v>291</v>
      </c>
      <c r="E41" s="251">
        <f t="shared" si="0"/>
        <v>0</v>
      </c>
      <c r="F41" s="573">
        <v>594</v>
      </c>
      <c r="G41" s="568">
        <f>H41+N41</f>
        <v>0</v>
      </c>
      <c r="H41" s="262">
        <f>SUM(I41:M41)</f>
        <v>0</v>
      </c>
      <c r="I41" s="175"/>
      <c r="J41" s="175"/>
      <c r="K41" s="573">
        <v>0</v>
      </c>
      <c r="L41" s="262"/>
      <c r="M41" s="262"/>
      <c r="N41" s="262"/>
    </row>
    <row r="42" spans="1:14" ht="15.75">
      <c r="A42" s="125"/>
      <c r="B42" s="125"/>
      <c r="C42" s="125">
        <v>4300</v>
      </c>
      <c r="D42" s="126" t="s">
        <v>319</v>
      </c>
      <c r="E42" s="251">
        <f t="shared" si="0"/>
        <v>16</v>
      </c>
      <c r="F42" s="573">
        <v>2500</v>
      </c>
      <c r="G42" s="568">
        <f>H42+N42</f>
        <v>400</v>
      </c>
      <c r="H42" s="262">
        <f>SUM(I42:M42)</f>
        <v>400</v>
      </c>
      <c r="I42" s="175"/>
      <c r="J42" s="175"/>
      <c r="K42" s="573">
        <v>400</v>
      </c>
      <c r="L42" s="262"/>
      <c r="M42" s="262"/>
      <c r="N42" s="262"/>
    </row>
    <row r="43" spans="1:14" ht="15.75">
      <c r="A43" s="125"/>
      <c r="B43" s="125"/>
      <c r="C43" s="125">
        <v>4410</v>
      </c>
      <c r="D43" s="126" t="s">
        <v>345</v>
      </c>
      <c r="E43" s="251">
        <f t="shared" si="0"/>
        <v>39.21052631578947</v>
      </c>
      <c r="F43" s="573">
        <v>1900</v>
      </c>
      <c r="G43" s="568">
        <f>H43+N43</f>
        <v>745</v>
      </c>
      <c r="H43" s="262">
        <f>SUM(I43:M43)</f>
        <v>745</v>
      </c>
      <c r="I43" s="175"/>
      <c r="J43" s="175"/>
      <c r="K43" s="573">
        <v>745</v>
      </c>
      <c r="L43" s="262"/>
      <c r="M43" s="262"/>
      <c r="N43" s="262"/>
    </row>
    <row r="44" spans="1:14" ht="31.5">
      <c r="A44" s="125"/>
      <c r="B44" s="125"/>
      <c r="C44" s="125">
        <v>4700</v>
      </c>
      <c r="D44" s="126" t="s">
        <v>305</v>
      </c>
      <c r="E44" s="251">
        <f t="shared" si="0"/>
        <v>45</v>
      </c>
      <c r="F44" s="573">
        <v>1000</v>
      </c>
      <c r="G44" s="568">
        <f>H44+N44</f>
        <v>450</v>
      </c>
      <c r="H44" s="262">
        <f>SUM(I44:M44)</f>
        <v>450</v>
      </c>
      <c r="I44" s="175"/>
      <c r="J44" s="175"/>
      <c r="K44" s="573">
        <v>450</v>
      </c>
      <c r="L44" s="262"/>
      <c r="M44" s="262"/>
      <c r="N44" s="262"/>
    </row>
    <row r="45" spans="1:14" ht="15.75">
      <c r="A45" s="119"/>
      <c r="B45" s="119">
        <v>80195</v>
      </c>
      <c r="C45" s="119"/>
      <c r="D45" s="121" t="s">
        <v>42</v>
      </c>
      <c r="E45" s="256">
        <f t="shared" si="0"/>
        <v>99.57162781430564</v>
      </c>
      <c r="F45" s="146">
        <f>SUM(F46)</f>
        <v>20076</v>
      </c>
      <c r="G45" s="146">
        <f>SUM(G46:G46)</f>
        <v>19990</v>
      </c>
      <c r="H45" s="146">
        <f>SUM(H46:H46)</f>
        <v>19990</v>
      </c>
      <c r="I45" s="146"/>
      <c r="J45" s="146">
        <f>SUM(J46:J46)</f>
        <v>0</v>
      </c>
      <c r="K45" s="146">
        <f>SUM(K46:K46)</f>
        <v>0</v>
      </c>
      <c r="L45" s="146">
        <f>SUM(L46:L46)</f>
        <v>0</v>
      </c>
      <c r="M45" s="146">
        <f>SUM(M46:M46)</f>
        <v>0</v>
      </c>
      <c r="N45" s="146">
        <f>SUM(N46:N46)</f>
        <v>0</v>
      </c>
    </row>
    <row r="46" spans="1:14" ht="15.75">
      <c r="A46" s="119"/>
      <c r="B46" s="119"/>
      <c r="C46" s="125">
        <v>4440</v>
      </c>
      <c r="D46" s="126" t="s">
        <v>359</v>
      </c>
      <c r="E46" s="251">
        <f t="shared" si="0"/>
        <v>99.57162781430564</v>
      </c>
      <c r="F46" s="175">
        <v>20076</v>
      </c>
      <c r="G46" s="569">
        <v>19990</v>
      </c>
      <c r="H46" s="569">
        <v>19990</v>
      </c>
      <c r="I46" s="175"/>
      <c r="J46" s="175"/>
      <c r="K46" s="569"/>
      <c r="L46" s="262"/>
      <c r="M46" s="262"/>
      <c r="N46" s="262"/>
    </row>
  </sheetData>
  <mergeCells count="13">
    <mergeCell ref="H5:H6"/>
    <mergeCell ref="I5:M5"/>
    <mergeCell ref="N5:N6"/>
    <mergeCell ref="A1:N1"/>
    <mergeCell ref="A2:D2"/>
    <mergeCell ref="A4:A6"/>
    <mergeCell ref="B4:B6"/>
    <mergeCell ref="C4:C6"/>
    <mergeCell ref="D4:D6"/>
    <mergeCell ref="E4:E6"/>
    <mergeCell ref="F4:F6"/>
    <mergeCell ref="G4:G6"/>
    <mergeCell ref="H4:N4"/>
  </mergeCells>
  <printOptions horizontalCentered="1"/>
  <pageMargins left="0.5902777777777778" right="0.5902777777777778" top="0.9256944444444444" bottom="0.7569444444444444" header="0.5902777777777778" footer="0.5902777777777778"/>
  <pageSetup horizontalDpi="300" verticalDpi="300" orientation="landscape" paperSize="9" scale="69" r:id="rId1"/>
  <headerFooter alignWithMargins="0">
    <oddHeader>&amp;R&amp;"Times New Roman,Normalny"Załącznik Nr 16 do wykonania budżetu Gminy Barlinek za I półrocze 2010 r.</oddHeader>
    <oddFooter>&amp;C&amp;"Times New Roman,Normalny"&amp;12Strona &amp;P z &amp;N</oddFooter>
  </headerFooter>
  <rowBreaks count="1" manualBreakCount="1">
    <brk id="30" max="255" man="1"/>
  </rowBreaks>
  <colBreaks count="1" manualBreakCount="1">
    <brk id="1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U159"/>
  <sheetViews>
    <sheetView showGridLines="0" defaultGridColor="0" view="pageBreakPreview" zoomScale="70" zoomScaleSheetLayoutView="70" colorId="15" workbookViewId="0" topLeftCell="A1">
      <selection activeCell="N2" sqref="N2"/>
    </sheetView>
  </sheetViews>
  <sheetFormatPr defaultColWidth="9.00390625" defaultRowHeight="12.75"/>
  <cols>
    <col min="1" max="1" width="5.75390625" style="574" customWidth="1"/>
    <col min="2" max="2" width="8.25390625" style="574" customWidth="1"/>
    <col min="3" max="3" width="6.125" style="574" customWidth="1"/>
    <col min="4" max="4" width="50.75390625" style="574" customWidth="1"/>
    <col min="5" max="5" width="9.75390625" style="575" customWidth="1"/>
    <col min="6" max="8" width="12.75390625" style="574" customWidth="1"/>
    <col min="9" max="9" width="11.625" style="574" customWidth="1"/>
    <col min="10" max="10" width="10.375" style="574" customWidth="1"/>
    <col min="11" max="11" width="11.625" style="574" customWidth="1"/>
    <col min="12" max="12" width="12.75390625" style="574" customWidth="1"/>
    <col min="13" max="13" width="8.75390625" style="574" customWidth="1"/>
    <col min="14" max="14" width="10.25390625" style="574" customWidth="1"/>
    <col min="15" max="16384" width="9.00390625" style="574" customWidth="1"/>
  </cols>
  <sheetData>
    <row r="1" spans="1:14" s="577" customFormat="1" ht="31.5" customHeight="1">
      <c r="A1" s="995" t="s">
        <v>504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576"/>
    </row>
    <row r="2" spans="1:14" s="577" customFormat="1" ht="13.5" customHeight="1">
      <c r="A2" s="996" t="s">
        <v>497</v>
      </c>
      <c r="B2" s="996"/>
      <c r="C2" s="996"/>
      <c r="D2" s="996"/>
      <c r="E2" s="579"/>
      <c r="F2" s="580"/>
      <c r="G2" s="580"/>
      <c r="H2" s="580"/>
      <c r="I2" s="580"/>
      <c r="J2" s="580"/>
      <c r="K2" s="580"/>
      <c r="L2" s="580"/>
      <c r="M2" s="580"/>
      <c r="N2" s="581"/>
    </row>
    <row r="3" spans="1:14" s="584" customFormat="1" ht="13.5" customHeight="1">
      <c r="A3" s="997" t="s">
        <v>1</v>
      </c>
      <c r="B3" s="997" t="s">
        <v>31</v>
      </c>
      <c r="C3" s="998" t="s">
        <v>32</v>
      </c>
      <c r="D3" s="998" t="s">
        <v>505</v>
      </c>
      <c r="E3" s="999" t="s">
        <v>5</v>
      </c>
      <c r="F3" s="1000" t="s">
        <v>242</v>
      </c>
      <c r="G3" s="1000" t="s">
        <v>243</v>
      </c>
      <c r="H3" s="1001" t="s">
        <v>36</v>
      </c>
      <c r="I3" s="1001"/>
      <c r="J3" s="1001"/>
      <c r="K3" s="1001"/>
      <c r="L3" s="1001"/>
      <c r="M3" s="1001"/>
      <c r="N3" s="1001"/>
    </row>
    <row r="4" spans="1:14" s="584" customFormat="1" ht="13.5" customHeight="1">
      <c r="A4" s="997"/>
      <c r="B4" s="997"/>
      <c r="C4" s="998"/>
      <c r="D4" s="998"/>
      <c r="E4" s="999"/>
      <c r="F4" s="1000"/>
      <c r="G4" s="1000"/>
      <c r="H4" s="1000" t="s">
        <v>427</v>
      </c>
      <c r="I4" s="1001" t="s">
        <v>245</v>
      </c>
      <c r="J4" s="1001"/>
      <c r="K4" s="1001"/>
      <c r="L4" s="1001"/>
      <c r="M4" s="1001"/>
      <c r="N4" s="1000" t="s">
        <v>246</v>
      </c>
    </row>
    <row r="5" spans="1:14" s="584" customFormat="1" ht="60">
      <c r="A5" s="997"/>
      <c r="B5" s="997"/>
      <c r="C5" s="998"/>
      <c r="D5" s="998"/>
      <c r="E5" s="999"/>
      <c r="F5" s="1000"/>
      <c r="G5" s="1000"/>
      <c r="H5" s="1000"/>
      <c r="I5" s="583" t="s">
        <v>253</v>
      </c>
      <c r="J5" s="583" t="s">
        <v>254</v>
      </c>
      <c r="K5" s="525" t="s">
        <v>255</v>
      </c>
      <c r="L5" s="526" t="s">
        <v>249</v>
      </c>
      <c r="M5" s="582" t="s">
        <v>440</v>
      </c>
      <c r="N5" s="1000"/>
    </row>
    <row r="6" spans="1:14" s="577" customFormat="1" ht="15">
      <c r="A6" s="585">
        <v>1</v>
      </c>
      <c r="B6" s="585">
        <v>2</v>
      </c>
      <c r="C6" s="585">
        <v>3</v>
      </c>
      <c r="D6" s="585">
        <v>4</v>
      </c>
      <c r="E6" s="586">
        <v>5</v>
      </c>
      <c r="F6" s="585">
        <v>6</v>
      </c>
      <c r="G6" s="585">
        <v>7</v>
      </c>
      <c r="H6" s="585">
        <v>8</v>
      </c>
      <c r="I6" s="585">
        <v>9</v>
      </c>
      <c r="J6" s="585">
        <v>10</v>
      </c>
      <c r="K6" s="585">
        <v>11</v>
      </c>
      <c r="L6" s="585">
        <v>12</v>
      </c>
      <c r="M6" s="585">
        <v>13</v>
      </c>
      <c r="N6" s="585">
        <v>14</v>
      </c>
    </row>
    <row r="7" spans="1:21" s="589" customFormat="1" ht="15.75">
      <c r="A7" s="587">
        <v>801</v>
      </c>
      <c r="B7" s="587"/>
      <c r="C7" s="587"/>
      <c r="D7" s="587" t="s">
        <v>134</v>
      </c>
      <c r="E7" s="118">
        <v>43.5</v>
      </c>
      <c r="F7" s="117">
        <f>F30+F42+F46+F60+F8</f>
        <v>1117119</v>
      </c>
      <c r="G7" s="117">
        <f>SUM(G8+G30+G42+G46+G60)</f>
        <v>486430.44</v>
      </c>
      <c r="H7" s="117">
        <f aca="true" t="shared" si="0" ref="H7:N7">H30+H42+H46+H60+H8</f>
        <v>486430.44</v>
      </c>
      <c r="I7" s="117">
        <f t="shared" si="0"/>
        <v>301102.04000000004</v>
      </c>
      <c r="J7" s="117">
        <f t="shared" si="0"/>
        <v>47917.43</v>
      </c>
      <c r="K7" s="117">
        <f t="shared" si="0"/>
        <v>103945.76999999999</v>
      </c>
      <c r="L7" s="117">
        <f t="shared" si="0"/>
        <v>19582.2</v>
      </c>
      <c r="M7" s="117">
        <f t="shared" si="0"/>
        <v>0</v>
      </c>
      <c r="N7" s="117">
        <f t="shared" si="0"/>
        <v>0</v>
      </c>
      <c r="O7" s="588"/>
      <c r="P7" s="588"/>
      <c r="Q7" s="588"/>
      <c r="R7" s="588"/>
      <c r="S7" s="588"/>
      <c r="T7" s="588"/>
      <c r="U7" s="588"/>
    </row>
    <row r="8" spans="1:21" s="589" customFormat="1" ht="15.75">
      <c r="A8" s="590"/>
      <c r="B8" s="590">
        <v>80101</v>
      </c>
      <c r="C8" s="591"/>
      <c r="D8" s="592" t="s">
        <v>135</v>
      </c>
      <c r="E8" s="593">
        <f aca="true" t="shared" si="1" ref="E8:E39">G8/F8*100</f>
        <v>42.527106095030106</v>
      </c>
      <c r="F8" s="123">
        <f aca="true" t="shared" si="2" ref="F8:N8">SUM(F9:F29)</f>
        <v>976238</v>
      </c>
      <c r="G8" s="123">
        <f t="shared" si="2"/>
        <v>415165.77</v>
      </c>
      <c r="H8" s="123">
        <f t="shared" si="2"/>
        <v>415165.77</v>
      </c>
      <c r="I8" s="123">
        <f t="shared" si="2"/>
        <v>274307.29000000004</v>
      </c>
      <c r="J8" s="123">
        <f t="shared" si="2"/>
        <v>43510.64</v>
      </c>
      <c r="K8" s="123">
        <f t="shared" si="2"/>
        <v>79361.95999999999</v>
      </c>
      <c r="L8" s="123">
        <f t="shared" si="2"/>
        <v>17985.88</v>
      </c>
      <c r="M8" s="123">
        <f t="shared" si="2"/>
        <v>0</v>
      </c>
      <c r="N8" s="123">
        <f t="shared" si="2"/>
        <v>0</v>
      </c>
      <c r="O8" s="588"/>
      <c r="P8" s="588"/>
      <c r="Q8" s="588"/>
      <c r="R8" s="588"/>
      <c r="S8" s="588"/>
      <c r="T8" s="588"/>
      <c r="U8" s="588"/>
    </row>
    <row r="9" spans="1:21" s="589" customFormat="1" ht="15.75">
      <c r="A9" s="594"/>
      <c r="B9" s="594"/>
      <c r="C9" s="259">
        <v>3020</v>
      </c>
      <c r="D9" s="260" t="s">
        <v>506</v>
      </c>
      <c r="E9" s="595">
        <f t="shared" si="1"/>
        <v>49.41175824175825</v>
      </c>
      <c r="F9" s="596">
        <v>36400</v>
      </c>
      <c r="G9" s="568">
        <f aca="true" t="shared" si="3" ref="G9:G29">H9+N9</f>
        <v>17985.88</v>
      </c>
      <c r="H9" s="262">
        <f aca="true" t="shared" si="4" ref="H9:H29">SUM(I9:M9)</f>
        <v>17985.88</v>
      </c>
      <c r="I9" s="597"/>
      <c r="J9" s="597"/>
      <c r="K9" s="597"/>
      <c r="L9" s="596">
        <v>17985.88</v>
      </c>
      <c r="M9" s="598"/>
      <c r="N9" s="597"/>
      <c r="O9" s="588"/>
      <c r="P9" s="588"/>
      <c r="Q9" s="588"/>
      <c r="R9" s="588"/>
      <c r="S9" s="588"/>
      <c r="T9" s="588"/>
      <c r="U9" s="588"/>
    </row>
    <row r="10" spans="1:21" s="589" customFormat="1" ht="15.75">
      <c r="A10" s="594"/>
      <c r="B10" s="594"/>
      <c r="C10" s="259">
        <v>4010</v>
      </c>
      <c r="D10" s="260" t="s">
        <v>334</v>
      </c>
      <c r="E10" s="595">
        <f t="shared" si="1"/>
        <v>43.169046176176415</v>
      </c>
      <c r="F10" s="596">
        <v>542899</v>
      </c>
      <c r="G10" s="568">
        <f t="shared" si="3"/>
        <v>234364.32</v>
      </c>
      <c r="H10" s="262">
        <f t="shared" si="4"/>
        <v>234364.32</v>
      </c>
      <c r="I10" s="596">
        <v>234364.32</v>
      </c>
      <c r="J10" s="596"/>
      <c r="K10" s="596"/>
      <c r="L10" s="599"/>
      <c r="M10" s="599"/>
      <c r="N10" s="596"/>
      <c r="O10" s="588"/>
      <c r="P10" s="588"/>
      <c r="Q10" s="588"/>
      <c r="R10" s="588"/>
      <c r="S10" s="588"/>
      <c r="T10" s="588"/>
      <c r="U10" s="588"/>
    </row>
    <row r="11" spans="1:21" s="589" customFormat="1" ht="15.75">
      <c r="A11" s="594"/>
      <c r="B11" s="594"/>
      <c r="C11" s="259">
        <v>4040</v>
      </c>
      <c r="D11" s="260" t="s">
        <v>351</v>
      </c>
      <c r="E11" s="595">
        <f t="shared" si="1"/>
        <v>88.65120661081977</v>
      </c>
      <c r="F11" s="596">
        <v>44049</v>
      </c>
      <c r="G11" s="568">
        <f t="shared" si="3"/>
        <v>39049.97</v>
      </c>
      <c r="H11" s="262">
        <f t="shared" si="4"/>
        <v>39049.97</v>
      </c>
      <c r="I11" s="596">
        <v>39049.97</v>
      </c>
      <c r="J11" s="596"/>
      <c r="K11" s="596"/>
      <c r="L11" s="599"/>
      <c r="M11" s="599"/>
      <c r="N11" s="596"/>
      <c r="O11" s="588"/>
      <c r="P11" s="588"/>
      <c r="Q11" s="588"/>
      <c r="R11" s="588"/>
      <c r="S11" s="588"/>
      <c r="T11" s="588"/>
      <c r="U11" s="588"/>
    </row>
    <row r="12" spans="1:21" s="589" customFormat="1" ht="15.75">
      <c r="A12" s="594"/>
      <c r="B12" s="594"/>
      <c r="C12" s="259">
        <v>4110</v>
      </c>
      <c r="D12" s="260" t="s">
        <v>352</v>
      </c>
      <c r="E12" s="595">
        <f t="shared" si="1"/>
        <v>42.63362189645324</v>
      </c>
      <c r="F12" s="596">
        <v>89293</v>
      </c>
      <c r="G12" s="568">
        <f t="shared" si="3"/>
        <v>38068.84</v>
      </c>
      <c r="H12" s="262">
        <f t="shared" si="4"/>
        <v>38068.84</v>
      </c>
      <c r="I12" s="596"/>
      <c r="J12" s="175">
        <v>38068.84</v>
      </c>
      <c r="K12" s="596"/>
      <c r="L12" s="599"/>
      <c r="M12" s="599"/>
      <c r="N12" s="596"/>
      <c r="O12" s="588"/>
      <c r="P12" s="588"/>
      <c r="Q12" s="588"/>
      <c r="R12" s="588"/>
      <c r="S12" s="588"/>
      <c r="T12" s="588"/>
      <c r="U12" s="588"/>
    </row>
    <row r="13" spans="1:21" s="589" customFormat="1" ht="15.75">
      <c r="A13" s="594"/>
      <c r="B13" s="594"/>
      <c r="C13" s="259">
        <v>4120</v>
      </c>
      <c r="D13" s="260" t="s">
        <v>315</v>
      </c>
      <c r="E13" s="595">
        <f t="shared" si="1"/>
        <v>37.785029856964314</v>
      </c>
      <c r="F13" s="596">
        <v>14402</v>
      </c>
      <c r="G13" s="568">
        <f t="shared" si="3"/>
        <v>5441.8</v>
      </c>
      <c r="H13" s="262">
        <f t="shared" si="4"/>
        <v>5441.8</v>
      </c>
      <c r="I13" s="596"/>
      <c r="J13" s="175">
        <v>5441.8</v>
      </c>
      <c r="K13" s="596"/>
      <c r="L13" s="599"/>
      <c r="M13" s="599"/>
      <c r="N13" s="596"/>
      <c r="O13" s="588"/>
      <c r="P13" s="588"/>
      <c r="Q13" s="588"/>
      <c r="R13" s="588"/>
      <c r="S13" s="588"/>
      <c r="T13" s="588"/>
      <c r="U13" s="588"/>
    </row>
    <row r="14" spans="1:21" s="589" customFormat="1" ht="15.75">
      <c r="A14" s="594"/>
      <c r="B14" s="594"/>
      <c r="C14" s="259">
        <v>4170</v>
      </c>
      <c r="D14" s="260" t="s">
        <v>403</v>
      </c>
      <c r="E14" s="595">
        <f t="shared" si="1"/>
        <v>100</v>
      </c>
      <c r="F14" s="596">
        <v>893</v>
      </c>
      <c r="G14" s="568">
        <f t="shared" si="3"/>
        <v>893</v>
      </c>
      <c r="H14" s="262">
        <f t="shared" si="4"/>
        <v>893</v>
      </c>
      <c r="I14" s="596">
        <v>893</v>
      </c>
      <c r="J14" s="596"/>
      <c r="K14" s="596"/>
      <c r="L14" s="599"/>
      <c r="M14" s="599"/>
      <c r="N14" s="596"/>
      <c r="O14" s="588"/>
      <c r="P14" s="588"/>
      <c r="Q14" s="588"/>
      <c r="R14" s="588"/>
      <c r="S14" s="588"/>
      <c r="T14" s="588"/>
      <c r="U14" s="588"/>
    </row>
    <row r="15" spans="1:21" s="589" customFormat="1" ht="15.75">
      <c r="A15" s="594"/>
      <c r="B15" s="594"/>
      <c r="C15" s="259">
        <v>4210</v>
      </c>
      <c r="D15" s="260" t="s">
        <v>291</v>
      </c>
      <c r="E15" s="595">
        <f t="shared" si="1"/>
        <v>15.89772859638905</v>
      </c>
      <c r="F15" s="596">
        <v>8585</v>
      </c>
      <c r="G15" s="568">
        <f t="shared" si="3"/>
        <v>1364.82</v>
      </c>
      <c r="H15" s="262">
        <f t="shared" si="4"/>
        <v>1364.82</v>
      </c>
      <c r="I15" s="596"/>
      <c r="J15" s="596"/>
      <c r="K15" s="128">
        <v>1364.82</v>
      </c>
      <c r="L15" s="599"/>
      <c r="M15" s="599"/>
      <c r="N15" s="596"/>
      <c r="O15" s="588"/>
      <c r="P15" s="588"/>
      <c r="Q15" s="588"/>
      <c r="R15" s="588"/>
      <c r="S15" s="588"/>
      <c r="T15" s="588"/>
      <c r="U15" s="588"/>
    </row>
    <row r="16" spans="1:21" s="589" customFormat="1" ht="15.75">
      <c r="A16" s="594"/>
      <c r="B16" s="594"/>
      <c r="C16" s="259">
        <v>4240</v>
      </c>
      <c r="D16" s="260" t="s">
        <v>344</v>
      </c>
      <c r="E16" s="595">
        <f t="shared" si="1"/>
        <v>42.283</v>
      </c>
      <c r="F16" s="596">
        <v>1000</v>
      </c>
      <c r="G16" s="568">
        <f t="shared" si="3"/>
        <v>422.83</v>
      </c>
      <c r="H16" s="262">
        <f t="shared" si="4"/>
        <v>422.83</v>
      </c>
      <c r="I16" s="596"/>
      <c r="J16" s="596"/>
      <c r="K16" s="596">
        <v>422.83</v>
      </c>
      <c r="L16" s="599"/>
      <c r="M16" s="599"/>
      <c r="N16" s="596"/>
      <c r="O16" s="588"/>
      <c r="P16" s="588"/>
      <c r="Q16" s="588"/>
      <c r="R16" s="588"/>
      <c r="S16" s="588"/>
      <c r="T16" s="588"/>
      <c r="U16" s="588"/>
    </row>
    <row r="17" spans="1:21" s="589" customFormat="1" ht="15.75">
      <c r="A17" s="594"/>
      <c r="B17" s="594"/>
      <c r="C17" s="259">
        <v>4260</v>
      </c>
      <c r="D17" s="260" t="s">
        <v>354</v>
      </c>
      <c r="E17" s="595">
        <f t="shared" si="1"/>
        <v>64.43856893542758</v>
      </c>
      <c r="F17" s="596">
        <v>57300</v>
      </c>
      <c r="G17" s="568">
        <f t="shared" si="3"/>
        <v>36923.3</v>
      </c>
      <c r="H17" s="262">
        <f t="shared" si="4"/>
        <v>36923.3</v>
      </c>
      <c r="I17" s="596"/>
      <c r="J17" s="596"/>
      <c r="K17" s="596">
        <v>36923.3</v>
      </c>
      <c r="L17" s="599"/>
      <c r="M17" s="599"/>
      <c r="N17" s="596"/>
      <c r="O17" s="588"/>
      <c r="P17" s="588"/>
      <c r="Q17" s="588"/>
      <c r="R17" s="588"/>
      <c r="S17" s="588"/>
      <c r="T17" s="588"/>
      <c r="U17" s="588"/>
    </row>
    <row r="18" spans="1:21" s="589" customFormat="1" ht="15.75">
      <c r="A18" s="594"/>
      <c r="B18" s="594"/>
      <c r="C18" s="259">
        <v>4270</v>
      </c>
      <c r="D18" s="260" t="s">
        <v>293</v>
      </c>
      <c r="E18" s="595">
        <f t="shared" si="1"/>
        <v>12.3628</v>
      </c>
      <c r="F18" s="596">
        <v>5000</v>
      </c>
      <c r="G18" s="568">
        <f t="shared" si="3"/>
        <v>618.14</v>
      </c>
      <c r="H18" s="262">
        <f t="shared" si="4"/>
        <v>618.14</v>
      </c>
      <c r="I18" s="596"/>
      <c r="J18" s="596"/>
      <c r="K18" s="596">
        <v>618.14</v>
      </c>
      <c r="L18" s="599"/>
      <c r="M18" s="599"/>
      <c r="N18" s="596"/>
      <c r="O18" s="588"/>
      <c r="P18" s="588"/>
      <c r="Q18" s="588"/>
      <c r="R18" s="588"/>
      <c r="S18" s="588"/>
      <c r="T18" s="588"/>
      <c r="U18" s="588"/>
    </row>
    <row r="19" spans="1:21" s="589" customFormat="1" ht="15.75">
      <c r="A19" s="594"/>
      <c r="B19" s="594"/>
      <c r="C19" s="259">
        <v>4280</v>
      </c>
      <c r="D19" s="260" t="s">
        <v>355</v>
      </c>
      <c r="E19" s="595">
        <f t="shared" si="1"/>
        <v>59.42857142857143</v>
      </c>
      <c r="F19" s="596">
        <v>700</v>
      </c>
      <c r="G19" s="568">
        <f t="shared" si="3"/>
        <v>416</v>
      </c>
      <c r="H19" s="262">
        <f t="shared" si="4"/>
        <v>416</v>
      </c>
      <c r="I19" s="596"/>
      <c r="J19" s="596"/>
      <c r="K19" s="596">
        <v>416</v>
      </c>
      <c r="L19" s="599"/>
      <c r="M19" s="599"/>
      <c r="N19" s="596"/>
      <c r="O19" s="588"/>
      <c r="P19" s="588"/>
      <c r="Q19" s="588"/>
      <c r="R19" s="588"/>
      <c r="S19" s="588"/>
      <c r="T19" s="588"/>
      <c r="U19" s="588"/>
    </row>
    <row r="20" spans="1:21" s="589" customFormat="1" ht="15.75">
      <c r="A20" s="594"/>
      <c r="B20" s="594"/>
      <c r="C20" s="259">
        <v>4300</v>
      </c>
      <c r="D20" s="260" t="s">
        <v>319</v>
      </c>
      <c r="E20" s="595">
        <f t="shared" si="1"/>
        <v>44.77988165680474</v>
      </c>
      <c r="F20" s="596">
        <v>8450</v>
      </c>
      <c r="G20" s="568">
        <f t="shared" si="3"/>
        <v>3783.9</v>
      </c>
      <c r="H20" s="262">
        <f t="shared" si="4"/>
        <v>3783.9</v>
      </c>
      <c r="I20" s="596"/>
      <c r="J20" s="596"/>
      <c r="K20" s="596">
        <v>3783.9</v>
      </c>
      <c r="L20" s="599"/>
      <c r="M20" s="599"/>
      <c r="N20" s="596"/>
      <c r="O20" s="588"/>
      <c r="P20" s="588"/>
      <c r="Q20" s="588"/>
      <c r="R20" s="588"/>
      <c r="S20" s="588"/>
      <c r="T20" s="588"/>
      <c r="U20" s="588"/>
    </row>
    <row r="21" spans="1:21" s="589" customFormat="1" ht="15.75">
      <c r="A21" s="594"/>
      <c r="B21" s="594"/>
      <c r="C21" s="259">
        <v>4350</v>
      </c>
      <c r="D21" s="260" t="s">
        <v>356</v>
      </c>
      <c r="E21" s="595">
        <f t="shared" si="1"/>
        <v>34.8</v>
      </c>
      <c r="F21" s="596">
        <v>500</v>
      </c>
      <c r="G21" s="568">
        <f t="shared" si="3"/>
        <v>174</v>
      </c>
      <c r="H21" s="262">
        <f t="shared" si="4"/>
        <v>174</v>
      </c>
      <c r="I21" s="596"/>
      <c r="J21" s="596"/>
      <c r="K21" s="596">
        <v>174</v>
      </c>
      <c r="L21" s="599"/>
      <c r="M21" s="599"/>
      <c r="N21" s="596"/>
      <c r="O21" s="588"/>
      <c r="P21" s="588"/>
      <c r="Q21" s="588"/>
      <c r="R21" s="588"/>
      <c r="S21" s="588"/>
      <c r="T21" s="588"/>
      <c r="U21" s="588"/>
    </row>
    <row r="22" spans="1:21" s="589" customFormat="1" ht="31.5">
      <c r="A22" s="594"/>
      <c r="B22" s="594"/>
      <c r="C22" s="259">
        <v>4370</v>
      </c>
      <c r="D22" s="260" t="s">
        <v>508</v>
      </c>
      <c r="E22" s="595">
        <f t="shared" si="1"/>
        <v>32.60926829268293</v>
      </c>
      <c r="F22" s="596">
        <v>2050</v>
      </c>
      <c r="G22" s="568">
        <f t="shared" si="3"/>
        <v>668.49</v>
      </c>
      <c r="H22" s="262">
        <f t="shared" si="4"/>
        <v>668.49</v>
      </c>
      <c r="I22" s="596"/>
      <c r="J22" s="596"/>
      <c r="K22" s="596">
        <v>668.49</v>
      </c>
      <c r="L22" s="599"/>
      <c r="M22" s="599"/>
      <c r="N22" s="596"/>
      <c r="O22" s="588"/>
      <c r="P22" s="588"/>
      <c r="Q22" s="588"/>
      <c r="R22" s="588"/>
      <c r="S22" s="588"/>
      <c r="T22" s="588"/>
      <c r="U22" s="588"/>
    </row>
    <row r="23" spans="1:21" s="589" customFormat="1" ht="15.75">
      <c r="A23" s="594"/>
      <c r="B23" s="594"/>
      <c r="C23" s="259">
        <v>4410</v>
      </c>
      <c r="D23" s="260" t="s">
        <v>345</v>
      </c>
      <c r="E23" s="595">
        <f t="shared" si="1"/>
        <v>58.123333333333335</v>
      </c>
      <c r="F23" s="596">
        <v>900</v>
      </c>
      <c r="G23" s="568">
        <f t="shared" si="3"/>
        <v>523.11</v>
      </c>
      <c r="H23" s="262">
        <f t="shared" si="4"/>
        <v>523.11</v>
      </c>
      <c r="I23" s="596"/>
      <c r="J23" s="596"/>
      <c r="K23" s="596">
        <v>523.11</v>
      </c>
      <c r="L23" s="599"/>
      <c r="M23" s="599"/>
      <c r="N23" s="596"/>
      <c r="O23" s="588"/>
      <c r="P23" s="588"/>
      <c r="Q23" s="588"/>
      <c r="R23" s="588"/>
      <c r="S23" s="588"/>
      <c r="T23" s="588"/>
      <c r="U23" s="588"/>
    </row>
    <row r="24" spans="1:21" s="589" customFormat="1" ht="15.75">
      <c r="A24" s="594"/>
      <c r="B24" s="594"/>
      <c r="C24" s="259">
        <v>4430</v>
      </c>
      <c r="D24" s="260" t="s">
        <v>358</v>
      </c>
      <c r="E24" s="595">
        <f t="shared" si="1"/>
        <v>92.06818181818181</v>
      </c>
      <c r="F24" s="596">
        <v>2200</v>
      </c>
      <c r="G24" s="568">
        <f t="shared" si="3"/>
        <v>2025.5</v>
      </c>
      <c r="H24" s="262">
        <f t="shared" si="4"/>
        <v>2025.5</v>
      </c>
      <c r="I24" s="596"/>
      <c r="J24" s="596"/>
      <c r="K24" s="596">
        <v>2025.5</v>
      </c>
      <c r="L24" s="599"/>
      <c r="M24" s="599"/>
      <c r="N24" s="596"/>
      <c r="O24" s="588"/>
      <c r="P24" s="588"/>
      <c r="Q24" s="588"/>
      <c r="R24" s="588"/>
      <c r="S24" s="588"/>
      <c r="T24" s="588"/>
      <c r="U24" s="588"/>
    </row>
    <row r="25" spans="1:21" s="589" customFormat="1" ht="15.75">
      <c r="A25" s="594"/>
      <c r="B25" s="594"/>
      <c r="C25" s="259">
        <v>4440</v>
      </c>
      <c r="D25" s="260" t="s">
        <v>509</v>
      </c>
      <c r="E25" s="595">
        <f t="shared" si="1"/>
        <v>100</v>
      </c>
      <c r="F25" s="596">
        <v>29552</v>
      </c>
      <c r="G25" s="568">
        <f t="shared" si="3"/>
        <v>29552</v>
      </c>
      <c r="H25" s="262">
        <f t="shared" si="4"/>
        <v>29552</v>
      </c>
      <c r="I25" s="596"/>
      <c r="J25" s="596"/>
      <c r="K25" s="569">
        <v>29552</v>
      </c>
      <c r="L25" s="599"/>
      <c r="M25" s="599"/>
      <c r="N25" s="596"/>
      <c r="O25" s="588"/>
      <c r="P25" s="588"/>
      <c r="Q25" s="588"/>
      <c r="R25" s="588"/>
      <c r="S25" s="588"/>
      <c r="T25" s="588"/>
      <c r="U25" s="588"/>
    </row>
    <row r="26" spans="1:21" s="589" customFormat="1" ht="31.5">
      <c r="A26" s="594"/>
      <c r="B26" s="594"/>
      <c r="C26" s="259">
        <v>4700</v>
      </c>
      <c r="D26" s="260" t="s">
        <v>360</v>
      </c>
      <c r="E26" s="595">
        <f t="shared" si="1"/>
        <v>38.800000000000004</v>
      </c>
      <c r="F26" s="596">
        <v>1000</v>
      </c>
      <c r="G26" s="568">
        <f t="shared" si="3"/>
        <v>388</v>
      </c>
      <c r="H26" s="262">
        <f t="shared" si="4"/>
        <v>388</v>
      </c>
      <c r="I26" s="596"/>
      <c r="J26" s="596"/>
      <c r="K26" s="596">
        <v>388</v>
      </c>
      <c r="L26" s="599"/>
      <c r="M26" s="599"/>
      <c r="N26" s="596"/>
      <c r="O26" s="588"/>
      <c r="P26" s="588"/>
      <c r="Q26" s="588"/>
      <c r="R26" s="588"/>
      <c r="S26" s="588"/>
      <c r="T26" s="588"/>
      <c r="U26" s="588"/>
    </row>
    <row r="27" spans="1:21" s="589" customFormat="1" ht="31.5">
      <c r="A27" s="594"/>
      <c r="B27" s="594"/>
      <c r="C27" s="259">
        <v>4740</v>
      </c>
      <c r="D27" s="260" t="s">
        <v>347</v>
      </c>
      <c r="E27" s="595">
        <f t="shared" si="1"/>
        <v>9.146315789473684</v>
      </c>
      <c r="F27" s="596">
        <v>950</v>
      </c>
      <c r="G27" s="568">
        <f t="shared" si="3"/>
        <v>86.89</v>
      </c>
      <c r="H27" s="262">
        <f t="shared" si="4"/>
        <v>86.89</v>
      </c>
      <c r="I27" s="596"/>
      <c r="J27" s="596"/>
      <c r="K27" s="596">
        <v>86.89</v>
      </c>
      <c r="L27" s="599"/>
      <c r="M27" s="599"/>
      <c r="N27" s="596"/>
      <c r="O27" s="588"/>
      <c r="P27" s="588"/>
      <c r="Q27" s="588"/>
      <c r="R27" s="588"/>
      <c r="S27" s="588"/>
      <c r="T27" s="588"/>
      <c r="U27" s="588"/>
    </row>
    <row r="28" spans="1:21" s="589" customFormat="1" ht="31.5">
      <c r="A28" s="594"/>
      <c r="B28" s="594"/>
      <c r="C28" s="259">
        <v>4750</v>
      </c>
      <c r="D28" s="260" t="s">
        <v>361</v>
      </c>
      <c r="E28" s="595">
        <f t="shared" si="1"/>
        <v>99.9991718426501</v>
      </c>
      <c r="F28" s="596">
        <v>2415</v>
      </c>
      <c r="G28" s="568">
        <f t="shared" si="3"/>
        <v>2414.98</v>
      </c>
      <c r="H28" s="262">
        <f t="shared" si="4"/>
        <v>2414.98</v>
      </c>
      <c r="I28" s="596"/>
      <c r="J28" s="596"/>
      <c r="K28" s="596">
        <v>2414.98</v>
      </c>
      <c r="L28" s="599"/>
      <c r="M28" s="599"/>
      <c r="N28" s="596"/>
      <c r="O28" s="588"/>
      <c r="P28" s="588"/>
      <c r="Q28" s="588"/>
      <c r="R28" s="588"/>
      <c r="S28" s="588"/>
      <c r="T28" s="588"/>
      <c r="U28" s="588"/>
    </row>
    <row r="29" spans="1:21" s="589" customFormat="1" ht="15.75">
      <c r="A29" s="125"/>
      <c r="B29" s="125"/>
      <c r="C29" s="600">
        <v>6050</v>
      </c>
      <c r="D29" s="126" t="s">
        <v>368</v>
      </c>
      <c r="E29" s="595">
        <f t="shared" si="1"/>
        <v>0</v>
      </c>
      <c r="F29" s="175">
        <v>127700</v>
      </c>
      <c r="G29" s="568">
        <f t="shared" si="3"/>
        <v>0</v>
      </c>
      <c r="H29" s="262">
        <f t="shared" si="4"/>
        <v>0</v>
      </c>
      <c r="I29" s="175"/>
      <c r="J29" s="175"/>
      <c r="K29" s="175"/>
      <c r="L29" s="175"/>
      <c r="M29" s="175"/>
      <c r="N29" s="175">
        <v>0</v>
      </c>
      <c r="O29" s="588"/>
      <c r="P29" s="588"/>
      <c r="Q29" s="588"/>
      <c r="R29" s="588"/>
      <c r="S29" s="588"/>
      <c r="T29" s="588"/>
      <c r="U29" s="588"/>
    </row>
    <row r="30" spans="1:21" s="589" customFormat="1" ht="15.75">
      <c r="A30" s="590"/>
      <c r="B30" s="590">
        <v>80103</v>
      </c>
      <c r="C30" s="591"/>
      <c r="D30" s="592" t="s">
        <v>342</v>
      </c>
      <c r="E30" s="593">
        <f t="shared" si="1"/>
        <v>45.95006697858627</v>
      </c>
      <c r="F30" s="123">
        <f aca="true" t="shared" si="5" ref="F30:N30">SUM(F31:F41)</f>
        <v>51509</v>
      </c>
      <c r="G30" s="123">
        <f t="shared" si="5"/>
        <v>23668.420000000002</v>
      </c>
      <c r="H30" s="123">
        <f t="shared" si="5"/>
        <v>23668.420000000002</v>
      </c>
      <c r="I30" s="123">
        <f t="shared" si="5"/>
        <v>16711.64</v>
      </c>
      <c r="J30" s="123">
        <f t="shared" si="5"/>
        <v>2837.7200000000003</v>
      </c>
      <c r="K30" s="123">
        <f t="shared" si="5"/>
        <v>2615.46</v>
      </c>
      <c r="L30" s="123">
        <f t="shared" si="5"/>
        <v>1503.6</v>
      </c>
      <c r="M30" s="123">
        <f t="shared" si="5"/>
        <v>0</v>
      </c>
      <c r="N30" s="123">
        <f t="shared" si="5"/>
        <v>0</v>
      </c>
      <c r="O30" s="588"/>
      <c r="P30" s="588"/>
      <c r="Q30" s="588"/>
      <c r="R30" s="588"/>
      <c r="S30" s="588"/>
      <c r="T30" s="588"/>
      <c r="U30" s="588"/>
    </row>
    <row r="31" spans="1:21" s="589" customFormat="1" ht="15.75">
      <c r="A31" s="601"/>
      <c r="B31" s="601"/>
      <c r="C31" s="259">
        <v>3020</v>
      </c>
      <c r="D31" s="260" t="s">
        <v>506</v>
      </c>
      <c r="E31" s="595">
        <f t="shared" si="1"/>
        <v>44.72337894110648</v>
      </c>
      <c r="F31" s="596">
        <v>3362</v>
      </c>
      <c r="G31" s="568">
        <f aca="true" t="shared" si="6" ref="G31:G41">H31+N31</f>
        <v>1503.6</v>
      </c>
      <c r="H31" s="262">
        <f aca="true" t="shared" si="7" ref="H31:H41">SUM(I31:M31)</f>
        <v>1503.6</v>
      </c>
      <c r="I31" s="597"/>
      <c r="J31" s="597"/>
      <c r="K31" s="597"/>
      <c r="L31" s="596">
        <v>1503.6</v>
      </c>
      <c r="M31" s="598"/>
      <c r="N31" s="597"/>
      <c r="O31" s="588"/>
      <c r="P31" s="588"/>
      <c r="Q31" s="588"/>
      <c r="R31" s="588"/>
      <c r="S31" s="588"/>
      <c r="T31" s="588"/>
      <c r="U31" s="588"/>
    </row>
    <row r="32" spans="1:21" s="589" customFormat="1" ht="15.75">
      <c r="A32" s="601"/>
      <c r="B32" s="601"/>
      <c r="C32" s="259">
        <v>4010</v>
      </c>
      <c r="D32" s="260" t="s">
        <v>334</v>
      </c>
      <c r="E32" s="595">
        <f t="shared" si="1"/>
        <v>41.9298287134278</v>
      </c>
      <c r="F32" s="596">
        <v>33803</v>
      </c>
      <c r="G32" s="568">
        <f t="shared" si="6"/>
        <v>14173.54</v>
      </c>
      <c r="H32" s="262">
        <f t="shared" si="7"/>
        <v>14173.54</v>
      </c>
      <c r="I32" s="596">
        <v>14173.54</v>
      </c>
      <c r="J32" s="596"/>
      <c r="K32" s="596"/>
      <c r="L32" s="599"/>
      <c r="M32" s="599"/>
      <c r="N32" s="596"/>
      <c r="O32" s="588"/>
      <c r="P32" s="588"/>
      <c r="Q32" s="588"/>
      <c r="R32" s="588"/>
      <c r="S32" s="588"/>
      <c r="T32" s="588"/>
      <c r="U32" s="588"/>
    </row>
    <row r="33" spans="1:21" s="589" customFormat="1" ht="15.75">
      <c r="A33" s="601"/>
      <c r="B33" s="601"/>
      <c r="C33" s="259">
        <v>4040</v>
      </c>
      <c r="D33" s="260" t="s">
        <v>351</v>
      </c>
      <c r="E33" s="595">
        <f t="shared" si="1"/>
        <v>99.96455297361166</v>
      </c>
      <c r="F33" s="596">
        <v>2539</v>
      </c>
      <c r="G33" s="568">
        <f t="shared" si="6"/>
        <v>2538.1</v>
      </c>
      <c r="H33" s="262">
        <f t="shared" si="7"/>
        <v>2538.1</v>
      </c>
      <c r="I33" s="596">
        <v>2538.1</v>
      </c>
      <c r="J33" s="596"/>
      <c r="K33" s="596"/>
      <c r="L33" s="599"/>
      <c r="M33" s="599"/>
      <c r="N33" s="596"/>
      <c r="O33" s="588"/>
      <c r="P33" s="588"/>
      <c r="Q33" s="588"/>
      <c r="R33" s="588"/>
      <c r="S33" s="588"/>
      <c r="T33" s="588"/>
      <c r="U33" s="588"/>
    </row>
    <row r="34" spans="1:21" s="589" customFormat="1" ht="15.75">
      <c r="A34" s="601"/>
      <c r="B34" s="601"/>
      <c r="C34" s="259">
        <v>4110</v>
      </c>
      <c r="D34" s="260" t="s">
        <v>352</v>
      </c>
      <c r="E34" s="595">
        <f t="shared" si="1"/>
        <v>43.42149483633818</v>
      </c>
      <c r="F34" s="596">
        <v>5713</v>
      </c>
      <c r="G34" s="568">
        <f t="shared" si="6"/>
        <v>2480.67</v>
      </c>
      <c r="H34" s="262">
        <f t="shared" si="7"/>
        <v>2480.67</v>
      </c>
      <c r="I34" s="596"/>
      <c r="J34" s="175">
        <v>2480.67</v>
      </c>
      <c r="K34" s="596"/>
      <c r="L34" s="599"/>
      <c r="M34" s="599"/>
      <c r="N34" s="596"/>
      <c r="O34" s="588"/>
      <c r="P34" s="588"/>
      <c r="Q34" s="588"/>
      <c r="R34" s="588"/>
      <c r="S34" s="588"/>
      <c r="T34" s="588"/>
      <c r="U34" s="588"/>
    </row>
    <row r="35" spans="1:21" s="589" customFormat="1" ht="15.75">
      <c r="A35" s="601"/>
      <c r="B35" s="601"/>
      <c r="C35" s="259">
        <v>4120</v>
      </c>
      <c r="D35" s="260" t="s">
        <v>315</v>
      </c>
      <c r="E35" s="595">
        <f t="shared" si="1"/>
        <v>38.76764386536374</v>
      </c>
      <c r="F35" s="596">
        <v>921</v>
      </c>
      <c r="G35" s="568">
        <f t="shared" si="6"/>
        <v>357.05</v>
      </c>
      <c r="H35" s="262">
        <f t="shared" si="7"/>
        <v>357.05</v>
      </c>
      <c r="I35" s="596"/>
      <c r="J35" s="175">
        <v>357.05</v>
      </c>
      <c r="K35" s="596"/>
      <c r="L35" s="599"/>
      <c r="M35" s="599"/>
      <c r="N35" s="596"/>
      <c r="O35" s="588"/>
      <c r="P35" s="588"/>
      <c r="Q35" s="588"/>
      <c r="R35" s="588"/>
      <c r="S35" s="588"/>
      <c r="T35" s="588"/>
      <c r="U35" s="588"/>
    </row>
    <row r="36" spans="1:21" s="589" customFormat="1" ht="15.75">
      <c r="A36" s="601"/>
      <c r="B36" s="601"/>
      <c r="C36" s="259">
        <v>4210</v>
      </c>
      <c r="D36" s="260" t="s">
        <v>291</v>
      </c>
      <c r="E36" s="595">
        <f t="shared" si="1"/>
        <v>16.313580246913578</v>
      </c>
      <c r="F36" s="596">
        <v>405</v>
      </c>
      <c r="G36" s="568">
        <f t="shared" si="6"/>
        <v>66.07</v>
      </c>
      <c r="H36" s="262">
        <f t="shared" si="7"/>
        <v>66.07</v>
      </c>
      <c r="I36" s="596"/>
      <c r="J36" s="596"/>
      <c r="K36" s="596">
        <v>66.07</v>
      </c>
      <c r="L36" s="599"/>
      <c r="M36" s="599"/>
      <c r="N36" s="596"/>
      <c r="O36" s="588"/>
      <c r="P36" s="588"/>
      <c r="Q36" s="588"/>
      <c r="R36" s="588"/>
      <c r="S36" s="588"/>
      <c r="T36" s="588"/>
      <c r="U36" s="588"/>
    </row>
    <row r="37" spans="1:21" s="589" customFormat="1" ht="15.75">
      <c r="A37" s="601"/>
      <c r="B37" s="601"/>
      <c r="C37" s="259">
        <v>4240</v>
      </c>
      <c r="D37" s="260" t="s">
        <v>344</v>
      </c>
      <c r="E37" s="595">
        <f t="shared" si="1"/>
        <v>0</v>
      </c>
      <c r="F37" s="596">
        <v>1687</v>
      </c>
      <c r="G37" s="568">
        <f t="shared" si="6"/>
        <v>0</v>
      </c>
      <c r="H37" s="262">
        <f t="shared" si="7"/>
        <v>0</v>
      </c>
      <c r="I37" s="596"/>
      <c r="J37" s="596"/>
      <c r="K37" s="596">
        <v>0</v>
      </c>
      <c r="L37" s="599"/>
      <c r="M37" s="599"/>
      <c r="N37" s="596"/>
      <c r="O37" s="588"/>
      <c r="P37" s="588"/>
      <c r="Q37" s="588"/>
      <c r="R37" s="588"/>
      <c r="S37" s="588"/>
      <c r="T37" s="588"/>
      <c r="U37" s="588"/>
    </row>
    <row r="38" spans="1:21" s="589" customFormat="1" ht="15.75">
      <c r="A38" s="601"/>
      <c r="B38" s="601"/>
      <c r="C38" s="259">
        <v>4280</v>
      </c>
      <c r="D38" s="260" t="s">
        <v>355</v>
      </c>
      <c r="E38" s="595">
        <f t="shared" si="1"/>
        <v>0</v>
      </c>
      <c r="F38" s="596">
        <v>50</v>
      </c>
      <c r="G38" s="568">
        <f t="shared" si="6"/>
        <v>0</v>
      </c>
      <c r="H38" s="262">
        <f t="shared" si="7"/>
        <v>0</v>
      </c>
      <c r="I38" s="596"/>
      <c r="J38" s="596"/>
      <c r="K38" s="596">
        <v>0</v>
      </c>
      <c r="L38" s="599"/>
      <c r="M38" s="599"/>
      <c r="N38" s="596"/>
      <c r="O38" s="588"/>
      <c r="P38" s="588"/>
      <c r="Q38" s="588"/>
      <c r="R38" s="588"/>
      <c r="S38" s="588"/>
      <c r="T38" s="588"/>
      <c r="U38" s="588"/>
    </row>
    <row r="39" spans="1:21" s="589" customFormat="1" ht="15.75">
      <c r="A39" s="601"/>
      <c r="B39" s="601"/>
      <c r="C39" s="259">
        <v>4410</v>
      </c>
      <c r="D39" s="260" t="s">
        <v>345</v>
      </c>
      <c r="E39" s="595">
        <f t="shared" si="1"/>
        <v>98.25714285714285</v>
      </c>
      <c r="F39" s="596">
        <v>35</v>
      </c>
      <c r="G39" s="568">
        <f t="shared" si="6"/>
        <v>34.39</v>
      </c>
      <c r="H39" s="262">
        <f t="shared" si="7"/>
        <v>34.39</v>
      </c>
      <c r="I39" s="596"/>
      <c r="J39" s="596"/>
      <c r="K39" s="596">
        <v>34.39</v>
      </c>
      <c r="L39" s="599"/>
      <c r="M39" s="599"/>
      <c r="N39" s="596"/>
      <c r="O39" s="588"/>
      <c r="P39" s="588"/>
      <c r="Q39" s="588"/>
      <c r="R39" s="588"/>
      <c r="S39" s="588"/>
      <c r="T39" s="588"/>
      <c r="U39" s="588"/>
    </row>
    <row r="40" spans="1:21" s="589" customFormat="1" ht="15.75">
      <c r="A40" s="601"/>
      <c r="B40" s="601"/>
      <c r="C40" s="259">
        <v>4440</v>
      </c>
      <c r="D40" s="260" t="s">
        <v>509</v>
      </c>
      <c r="E40" s="595">
        <f aca="true" t="shared" si="8" ref="E40:E71">G40/F40*100</f>
        <v>90.01431639226915</v>
      </c>
      <c r="F40" s="596">
        <v>2794</v>
      </c>
      <c r="G40" s="568">
        <f t="shared" si="6"/>
        <v>2515</v>
      </c>
      <c r="H40" s="262">
        <f t="shared" si="7"/>
        <v>2515</v>
      </c>
      <c r="I40" s="596"/>
      <c r="J40" s="596"/>
      <c r="K40" s="569">
        <v>2515</v>
      </c>
      <c r="L40" s="599"/>
      <c r="M40" s="599"/>
      <c r="N40" s="596"/>
      <c r="O40" s="588"/>
      <c r="P40" s="588"/>
      <c r="Q40" s="588"/>
      <c r="R40" s="588"/>
      <c r="S40" s="588"/>
      <c r="T40" s="588"/>
      <c r="U40" s="588"/>
    </row>
    <row r="41" spans="1:21" s="589" customFormat="1" ht="31.5">
      <c r="A41" s="601"/>
      <c r="B41" s="601"/>
      <c r="C41" s="259">
        <v>4740</v>
      </c>
      <c r="D41" s="260" t="s">
        <v>347</v>
      </c>
      <c r="E41" s="595">
        <f t="shared" si="8"/>
        <v>0</v>
      </c>
      <c r="F41" s="596">
        <v>200</v>
      </c>
      <c r="G41" s="568">
        <f t="shared" si="6"/>
        <v>0</v>
      </c>
      <c r="H41" s="262">
        <f t="shared" si="7"/>
        <v>0</v>
      </c>
      <c r="I41" s="596"/>
      <c r="J41" s="596"/>
      <c r="K41" s="596">
        <v>0</v>
      </c>
      <c r="L41" s="599"/>
      <c r="M41" s="599"/>
      <c r="N41" s="596"/>
      <c r="O41" s="588"/>
      <c r="P41" s="588"/>
      <c r="Q41" s="588"/>
      <c r="R41" s="588"/>
      <c r="S41" s="588"/>
      <c r="T41" s="588"/>
      <c r="U41" s="588"/>
    </row>
    <row r="42" spans="1:21" s="589" customFormat="1" ht="15.75">
      <c r="A42" s="592"/>
      <c r="B42" s="590">
        <v>80146</v>
      </c>
      <c r="C42" s="591"/>
      <c r="D42" s="592" t="s">
        <v>369</v>
      </c>
      <c r="E42" s="593">
        <f t="shared" si="8"/>
        <v>27.173913043478258</v>
      </c>
      <c r="F42" s="123">
        <f>SUM(F43:F45)</f>
        <v>2116</v>
      </c>
      <c r="G42" s="123">
        <f>SUM(G43+G45)</f>
        <v>575</v>
      </c>
      <c r="H42" s="123">
        <f aca="true" t="shared" si="9" ref="H42:N42">SUM(H43:H45)</f>
        <v>575</v>
      </c>
      <c r="I42" s="123">
        <f t="shared" si="9"/>
        <v>0</v>
      </c>
      <c r="J42" s="123">
        <f t="shared" si="9"/>
        <v>0</v>
      </c>
      <c r="K42" s="123">
        <f t="shared" si="9"/>
        <v>575</v>
      </c>
      <c r="L42" s="123">
        <f t="shared" si="9"/>
        <v>0</v>
      </c>
      <c r="M42" s="123">
        <f t="shared" si="9"/>
        <v>0</v>
      </c>
      <c r="N42" s="123">
        <f t="shared" si="9"/>
        <v>0</v>
      </c>
      <c r="O42" s="588"/>
      <c r="P42" s="588"/>
      <c r="Q42" s="588"/>
      <c r="R42" s="588"/>
      <c r="S42" s="588"/>
      <c r="T42" s="588"/>
      <c r="U42" s="588"/>
    </row>
    <row r="43" spans="1:21" s="589" customFormat="1" ht="15.75">
      <c r="A43" s="601"/>
      <c r="B43" s="601"/>
      <c r="C43" s="602">
        <v>4300</v>
      </c>
      <c r="D43" s="603" t="s">
        <v>319</v>
      </c>
      <c r="E43" s="595">
        <f t="shared" si="8"/>
        <v>13.88888888888889</v>
      </c>
      <c r="F43" s="596">
        <v>900</v>
      </c>
      <c r="G43" s="568">
        <f>H43+N43</f>
        <v>125</v>
      </c>
      <c r="H43" s="262">
        <f>SUM(I43:M43)</f>
        <v>125</v>
      </c>
      <c r="I43" s="596"/>
      <c r="J43" s="596"/>
      <c r="K43" s="596">
        <v>125</v>
      </c>
      <c r="L43" s="599"/>
      <c r="M43" s="599"/>
      <c r="N43" s="596"/>
      <c r="O43" s="588"/>
      <c r="P43" s="588"/>
      <c r="Q43" s="588"/>
      <c r="R43" s="588"/>
      <c r="S43" s="588"/>
      <c r="T43" s="588"/>
      <c r="U43" s="588"/>
    </row>
    <row r="44" spans="1:21" s="589" customFormat="1" ht="15.75">
      <c r="A44" s="601"/>
      <c r="B44" s="601"/>
      <c r="C44" s="602">
        <v>4410</v>
      </c>
      <c r="D44" s="603" t="s">
        <v>345</v>
      </c>
      <c r="E44" s="595">
        <f t="shared" si="8"/>
        <v>0</v>
      </c>
      <c r="F44" s="596">
        <v>716</v>
      </c>
      <c r="G44" s="568">
        <f>H44+N44</f>
        <v>0</v>
      </c>
      <c r="H44" s="262">
        <f>SUM(I44:M44)</f>
        <v>0</v>
      </c>
      <c r="I44" s="596"/>
      <c r="J44" s="596"/>
      <c r="K44" s="596">
        <v>0</v>
      </c>
      <c r="L44" s="599"/>
      <c r="M44" s="599"/>
      <c r="N44" s="596"/>
      <c r="O44" s="588"/>
      <c r="P44" s="588"/>
      <c r="Q44" s="588"/>
      <c r="R44" s="588"/>
      <c r="S44" s="588"/>
      <c r="T44" s="588"/>
      <c r="U44" s="588"/>
    </row>
    <row r="45" spans="1:21" s="589" customFormat="1" ht="31.5">
      <c r="A45" s="601"/>
      <c r="B45" s="601"/>
      <c r="C45" s="602">
        <v>4700</v>
      </c>
      <c r="D45" s="603" t="s">
        <v>305</v>
      </c>
      <c r="E45" s="595">
        <f t="shared" si="8"/>
        <v>90</v>
      </c>
      <c r="F45" s="596">
        <v>500</v>
      </c>
      <c r="G45" s="568">
        <f>H45+N45</f>
        <v>450</v>
      </c>
      <c r="H45" s="262">
        <f>SUM(I45:M45)</f>
        <v>450</v>
      </c>
      <c r="I45" s="596"/>
      <c r="J45" s="596"/>
      <c r="K45" s="596">
        <v>450</v>
      </c>
      <c r="L45" s="599"/>
      <c r="M45" s="599"/>
      <c r="N45" s="596"/>
      <c r="O45" s="588"/>
      <c r="P45" s="588"/>
      <c r="Q45" s="588"/>
      <c r="R45" s="588"/>
      <c r="S45" s="588"/>
      <c r="T45" s="588"/>
      <c r="U45" s="588"/>
    </row>
    <row r="46" spans="1:21" s="589" customFormat="1" ht="15.75">
      <c r="A46" s="592"/>
      <c r="B46" s="604">
        <v>80148</v>
      </c>
      <c r="C46" s="605"/>
      <c r="D46" s="606" t="s">
        <v>148</v>
      </c>
      <c r="E46" s="593">
        <f t="shared" si="8"/>
        <v>45.16409305875458</v>
      </c>
      <c r="F46" s="607">
        <f aca="true" t="shared" si="10" ref="F46:N46">SUM(F47:F59)</f>
        <v>73373</v>
      </c>
      <c r="G46" s="607">
        <f t="shared" si="10"/>
        <v>33138.25</v>
      </c>
      <c r="H46" s="607">
        <f t="shared" si="10"/>
        <v>33138.25</v>
      </c>
      <c r="I46" s="607">
        <f t="shared" si="10"/>
        <v>10083.109999999999</v>
      </c>
      <c r="J46" s="607">
        <f t="shared" si="10"/>
        <v>1569.0700000000002</v>
      </c>
      <c r="K46" s="607">
        <f t="shared" si="10"/>
        <v>21393.35</v>
      </c>
      <c r="L46" s="607">
        <f t="shared" si="10"/>
        <v>92.72</v>
      </c>
      <c r="M46" s="607">
        <f t="shared" si="10"/>
        <v>0</v>
      </c>
      <c r="N46" s="607">
        <f t="shared" si="10"/>
        <v>0</v>
      </c>
      <c r="O46" s="588"/>
      <c r="P46" s="588"/>
      <c r="Q46" s="588"/>
      <c r="R46" s="588"/>
      <c r="S46" s="588"/>
      <c r="T46" s="588"/>
      <c r="U46" s="588"/>
    </row>
    <row r="47" spans="1:21" s="589" customFormat="1" ht="15.75">
      <c r="A47" s="608"/>
      <c r="B47" s="608"/>
      <c r="C47" s="259">
        <v>3020</v>
      </c>
      <c r="D47" s="260" t="s">
        <v>506</v>
      </c>
      <c r="E47" s="595">
        <f t="shared" si="8"/>
        <v>37.088</v>
      </c>
      <c r="F47" s="596">
        <v>250</v>
      </c>
      <c r="G47" s="568">
        <f aca="true" t="shared" si="11" ref="G47:G59">H47+N47</f>
        <v>92.72</v>
      </c>
      <c r="H47" s="262">
        <f aca="true" t="shared" si="12" ref="H47:H59">SUM(I47:M47)</f>
        <v>92.72</v>
      </c>
      <c r="I47" s="597"/>
      <c r="J47" s="597"/>
      <c r="K47" s="609"/>
      <c r="L47" s="596">
        <v>92.72</v>
      </c>
      <c r="M47" s="610"/>
      <c r="N47" s="609"/>
      <c r="O47" s="588"/>
      <c r="P47" s="588"/>
      <c r="Q47" s="588"/>
      <c r="R47" s="588"/>
      <c r="S47" s="588"/>
      <c r="T47" s="588"/>
      <c r="U47" s="588"/>
    </row>
    <row r="48" spans="1:21" s="589" customFormat="1" ht="15.75">
      <c r="A48" s="608"/>
      <c r="B48" s="608"/>
      <c r="C48" s="259">
        <v>4010</v>
      </c>
      <c r="D48" s="260" t="s">
        <v>334</v>
      </c>
      <c r="E48" s="595">
        <f t="shared" si="8"/>
        <v>47.44040404040404</v>
      </c>
      <c r="F48" s="596">
        <v>18315</v>
      </c>
      <c r="G48" s="568">
        <f t="shared" si="11"/>
        <v>8688.71</v>
      </c>
      <c r="H48" s="262">
        <f t="shared" si="12"/>
        <v>8688.71</v>
      </c>
      <c r="I48" s="596">
        <v>8688.71</v>
      </c>
      <c r="J48" s="596"/>
      <c r="K48" s="611"/>
      <c r="L48" s="612"/>
      <c r="M48" s="612"/>
      <c r="N48" s="611"/>
      <c r="O48" s="588"/>
      <c r="P48" s="588"/>
      <c r="Q48" s="588"/>
      <c r="R48" s="588"/>
      <c r="S48" s="588"/>
      <c r="T48" s="588"/>
      <c r="U48" s="588"/>
    </row>
    <row r="49" spans="1:21" s="589" customFormat="1" ht="15.75">
      <c r="A49" s="608"/>
      <c r="B49" s="608"/>
      <c r="C49" s="259">
        <v>4040</v>
      </c>
      <c r="D49" s="260" t="s">
        <v>351</v>
      </c>
      <c r="E49" s="595">
        <f t="shared" si="8"/>
        <v>99.95698924731184</v>
      </c>
      <c r="F49" s="596">
        <v>1395</v>
      </c>
      <c r="G49" s="568">
        <f t="shared" si="11"/>
        <v>1394.4</v>
      </c>
      <c r="H49" s="262">
        <f t="shared" si="12"/>
        <v>1394.4</v>
      </c>
      <c r="I49" s="596">
        <v>1394.4</v>
      </c>
      <c r="J49" s="596"/>
      <c r="K49" s="611"/>
      <c r="L49" s="612"/>
      <c r="M49" s="612"/>
      <c r="N49" s="611"/>
      <c r="O49" s="588"/>
      <c r="P49" s="588"/>
      <c r="Q49" s="588"/>
      <c r="R49" s="588"/>
      <c r="S49" s="588"/>
      <c r="T49" s="588"/>
      <c r="U49" s="588"/>
    </row>
    <row r="50" spans="1:21" s="589" customFormat="1" ht="15.75">
      <c r="A50" s="608"/>
      <c r="B50" s="608"/>
      <c r="C50" s="259">
        <v>4110</v>
      </c>
      <c r="D50" s="260" t="s">
        <v>352</v>
      </c>
      <c r="E50" s="595">
        <f t="shared" si="8"/>
        <v>44.844341188184536</v>
      </c>
      <c r="F50" s="596">
        <v>3013</v>
      </c>
      <c r="G50" s="568">
        <f t="shared" si="11"/>
        <v>1351.16</v>
      </c>
      <c r="H50" s="262">
        <f t="shared" si="12"/>
        <v>1351.16</v>
      </c>
      <c r="I50" s="596"/>
      <c r="J50" s="175">
        <v>1351.16</v>
      </c>
      <c r="K50" s="611"/>
      <c r="L50" s="612"/>
      <c r="M50" s="612"/>
      <c r="N50" s="611"/>
      <c r="O50" s="588"/>
      <c r="P50" s="588"/>
      <c r="Q50" s="588"/>
      <c r="R50" s="588"/>
      <c r="S50" s="588"/>
      <c r="T50" s="588"/>
      <c r="U50" s="588"/>
    </row>
    <row r="51" spans="1:21" s="589" customFormat="1" ht="15.75">
      <c r="A51" s="608"/>
      <c r="B51" s="608"/>
      <c r="C51" s="259">
        <v>4120</v>
      </c>
      <c r="D51" s="260" t="s">
        <v>315</v>
      </c>
      <c r="E51" s="595">
        <f t="shared" si="8"/>
        <v>44.83744855967078</v>
      </c>
      <c r="F51" s="596">
        <v>486</v>
      </c>
      <c r="G51" s="568">
        <f t="shared" si="11"/>
        <v>217.91</v>
      </c>
      <c r="H51" s="262">
        <f t="shared" si="12"/>
        <v>217.91</v>
      </c>
      <c r="I51" s="596"/>
      <c r="J51" s="175">
        <v>217.91</v>
      </c>
      <c r="K51" s="611"/>
      <c r="L51" s="612"/>
      <c r="M51" s="612"/>
      <c r="N51" s="611"/>
      <c r="O51" s="588"/>
      <c r="P51" s="588"/>
      <c r="Q51" s="588"/>
      <c r="R51" s="588"/>
      <c r="S51" s="588"/>
      <c r="T51" s="588"/>
      <c r="U51" s="588"/>
    </row>
    <row r="52" spans="1:21" s="589" customFormat="1" ht="15.75">
      <c r="A52" s="608"/>
      <c r="B52" s="608"/>
      <c r="C52" s="259">
        <v>4210</v>
      </c>
      <c r="D52" s="260" t="s">
        <v>291</v>
      </c>
      <c r="E52" s="595">
        <f t="shared" si="8"/>
        <v>52.877307583072984</v>
      </c>
      <c r="F52" s="596">
        <v>7042</v>
      </c>
      <c r="G52" s="568">
        <f t="shared" si="11"/>
        <v>3723.62</v>
      </c>
      <c r="H52" s="262">
        <f t="shared" si="12"/>
        <v>3723.62</v>
      </c>
      <c r="I52" s="596"/>
      <c r="J52" s="596"/>
      <c r="K52" s="596">
        <v>3723.62</v>
      </c>
      <c r="L52" s="612"/>
      <c r="M52" s="612"/>
      <c r="N52" s="611"/>
      <c r="O52" s="588"/>
      <c r="P52" s="588"/>
      <c r="Q52" s="588"/>
      <c r="R52" s="588"/>
      <c r="S52" s="588"/>
      <c r="T52" s="588"/>
      <c r="U52" s="588"/>
    </row>
    <row r="53" spans="1:21" s="589" customFormat="1" ht="15.75">
      <c r="A53" s="608"/>
      <c r="B53" s="608"/>
      <c r="C53" s="259">
        <v>4220</v>
      </c>
      <c r="D53" s="260" t="s">
        <v>353</v>
      </c>
      <c r="E53" s="595">
        <f t="shared" si="8"/>
        <v>43.34873150105708</v>
      </c>
      <c r="F53" s="596">
        <v>37840</v>
      </c>
      <c r="G53" s="568">
        <f t="shared" si="11"/>
        <v>16403.16</v>
      </c>
      <c r="H53" s="262">
        <f t="shared" si="12"/>
        <v>16403.16</v>
      </c>
      <c r="I53" s="596"/>
      <c r="J53" s="596"/>
      <c r="K53" s="596">
        <v>16403.16</v>
      </c>
      <c r="L53" s="612"/>
      <c r="M53" s="612"/>
      <c r="N53" s="611"/>
      <c r="O53" s="588"/>
      <c r="P53" s="588"/>
      <c r="Q53" s="588"/>
      <c r="R53" s="588"/>
      <c r="S53" s="588"/>
      <c r="T53" s="588"/>
      <c r="U53" s="588"/>
    </row>
    <row r="54" spans="1:21" s="589" customFormat="1" ht="15.75">
      <c r="A54" s="608"/>
      <c r="B54" s="608"/>
      <c r="C54" s="259">
        <v>4270</v>
      </c>
      <c r="D54" s="260" t="s">
        <v>293</v>
      </c>
      <c r="E54" s="595">
        <f t="shared" si="8"/>
        <v>0</v>
      </c>
      <c r="F54" s="596">
        <v>3000</v>
      </c>
      <c r="G54" s="568">
        <f t="shared" si="11"/>
        <v>0</v>
      </c>
      <c r="H54" s="262">
        <f t="shared" si="12"/>
        <v>0</v>
      </c>
      <c r="I54" s="596"/>
      <c r="J54" s="596"/>
      <c r="K54" s="596">
        <v>0</v>
      </c>
      <c r="L54" s="612"/>
      <c r="M54" s="612"/>
      <c r="N54" s="611"/>
      <c r="O54" s="588"/>
      <c r="P54" s="588"/>
      <c r="Q54" s="588"/>
      <c r="R54" s="588"/>
      <c r="S54" s="588"/>
      <c r="T54" s="588"/>
      <c r="U54" s="588"/>
    </row>
    <row r="55" spans="1:21" s="589" customFormat="1" ht="15.75">
      <c r="A55" s="608"/>
      <c r="B55" s="608"/>
      <c r="C55" s="259">
        <v>4280</v>
      </c>
      <c r="D55" s="260" t="s">
        <v>355</v>
      </c>
      <c r="E55" s="595">
        <f t="shared" si="8"/>
        <v>0</v>
      </c>
      <c r="F55" s="596">
        <v>50</v>
      </c>
      <c r="G55" s="568">
        <f t="shared" si="11"/>
        <v>0</v>
      </c>
      <c r="H55" s="262">
        <f t="shared" si="12"/>
        <v>0</v>
      </c>
      <c r="I55" s="596"/>
      <c r="J55" s="596"/>
      <c r="K55" s="596">
        <v>0</v>
      </c>
      <c r="L55" s="612"/>
      <c r="M55" s="612"/>
      <c r="N55" s="611"/>
      <c r="O55" s="588"/>
      <c r="P55" s="588"/>
      <c r="Q55" s="588"/>
      <c r="R55" s="588"/>
      <c r="S55" s="588"/>
      <c r="T55" s="588"/>
      <c r="U55" s="588"/>
    </row>
    <row r="56" spans="1:21" s="589" customFormat="1" ht="15.75">
      <c r="A56" s="608"/>
      <c r="B56" s="608"/>
      <c r="C56" s="259">
        <v>4300</v>
      </c>
      <c r="D56" s="260" t="s">
        <v>319</v>
      </c>
      <c r="E56" s="595">
        <f t="shared" si="8"/>
        <v>16.125</v>
      </c>
      <c r="F56" s="596">
        <v>400</v>
      </c>
      <c r="G56" s="568">
        <f t="shared" si="11"/>
        <v>64.5</v>
      </c>
      <c r="H56" s="262">
        <f t="shared" si="12"/>
        <v>64.5</v>
      </c>
      <c r="I56" s="596"/>
      <c r="J56" s="596"/>
      <c r="K56" s="596">
        <v>64.5</v>
      </c>
      <c r="L56" s="612"/>
      <c r="M56" s="612"/>
      <c r="N56" s="611"/>
      <c r="O56" s="588"/>
      <c r="P56" s="588"/>
      <c r="Q56" s="588"/>
      <c r="R56" s="588"/>
      <c r="S56" s="588"/>
      <c r="T56" s="588"/>
      <c r="U56" s="588"/>
    </row>
    <row r="57" spans="1:21" s="589" customFormat="1" ht="15.75">
      <c r="A57" s="608"/>
      <c r="B57" s="608"/>
      <c r="C57" s="259">
        <v>4440</v>
      </c>
      <c r="D57" s="260" t="s">
        <v>509</v>
      </c>
      <c r="E57" s="595">
        <f t="shared" si="8"/>
        <v>95.9079283887468</v>
      </c>
      <c r="F57" s="596">
        <v>782</v>
      </c>
      <c r="G57" s="568">
        <f t="shared" si="11"/>
        <v>750</v>
      </c>
      <c r="H57" s="262">
        <f t="shared" si="12"/>
        <v>750</v>
      </c>
      <c r="I57" s="596"/>
      <c r="J57" s="596"/>
      <c r="K57" s="596">
        <v>750</v>
      </c>
      <c r="L57" s="612"/>
      <c r="M57" s="612"/>
      <c r="N57" s="611"/>
      <c r="O57" s="588"/>
      <c r="P57" s="588"/>
      <c r="Q57" s="588"/>
      <c r="R57" s="588"/>
      <c r="S57" s="588"/>
      <c r="T57" s="588"/>
      <c r="U57" s="588"/>
    </row>
    <row r="58" spans="1:21" s="589" customFormat="1" ht="31.5">
      <c r="A58" s="608"/>
      <c r="B58" s="608"/>
      <c r="C58" s="259">
        <v>4740</v>
      </c>
      <c r="D58" s="260" t="s">
        <v>347</v>
      </c>
      <c r="E58" s="595">
        <f t="shared" si="8"/>
        <v>0</v>
      </c>
      <c r="F58" s="596">
        <v>300</v>
      </c>
      <c r="G58" s="568">
        <f t="shared" si="11"/>
        <v>0</v>
      </c>
      <c r="H58" s="262">
        <f t="shared" si="12"/>
        <v>0</v>
      </c>
      <c r="I58" s="596"/>
      <c r="J58" s="596"/>
      <c r="K58" s="596">
        <v>0</v>
      </c>
      <c r="L58" s="612"/>
      <c r="M58" s="612"/>
      <c r="N58" s="611"/>
      <c r="O58" s="588"/>
      <c r="P58" s="588"/>
      <c r="Q58" s="588"/>
      <c r="R58" s="588"/>
      <c r="S58" s="588"/>
      <c r="T58" s="588"/>
      <c r="U58" s="588"/>
    </row>
    <row r="59" spans="1:21" s="589" customFormat="1" ht="31.5">
      <c r="A59" s="590"/>
      <c r="B59" s="590"/>
      <c r="C59" s="259">
        <v>4750</v>
      </c>
      <c r="D59" s="260" t="s">
        <v>361</v>
      </c>
      <c r="E59" s="595">
        <f t="shared" si="8"/>
        <v>90.41399999999999</v>
      </c>
      <c r="F59" s="596">
        <v>500</v>
      </c>
      <c r="G59" s="568">
        <f t="shared" si="11"/>
        <v>452.07</v>
      </c>
      <c r="H59" s="262">
        <f t="shared" si="12"/>
        <v>452.07</v>
      </c>
      <c r="I59" s="596"/>
      <c r="J59" s="596"/>
      <c r="K59" s="596">
        <v>452.07</v>
      </c>
      <c r="L59" s="128"/>
      <c r="M59" s="128"/>
      <c r="N59" s="128"/>
      <c r="O59" s="588"/>
      <c r="P59" s="588"/>
      <c r="Q59" s="588"/>
      <c r="R59" s="588"/>
      <c r="S59" s="588"/>
      <c r="T59" s="588"/>
      <c r="U59" s="588"/>
    </row>
    <row r="60" spans="1:21" s="589" customFormat="1" ht="15.75">
      <c r="A60" s="590"/>
      <c r="B60" s="590">
        <v>80195</v>
      </c>
      <c r="C60" s="602"/>
      <c r="D60" s="592" t="s">
        <v>42</v>
      </c>
      <c r="E60" s="593">
        <f t="shared" si="8"/>
        <v>100</v>
      </c>
      <c r="F60" s="123">
        <f>SUM(F61:F61)</f>
        <v>13883</v>
      </c>
      <c r="G60" s="123">
        <f>SUM(G61)</f>
        <v>13883</v>
      </c>
      <c r="H60" s="123">
        <f aca="true" t="shared" si="13" ref="H60:N60">SUM(H61:H61)</f>
        <v>13883</v>
      </c>
      <c r="I60" s="123">
        <f t="shared" si="13"/>
        <v>0</v>
      </c>
      <c r="J60" s="123">
        <f t="shared" si="13"/>
        <v>0</v>
      </c>
      <c r="K60" s="123">
        <f t="shared" si="13"/>
        <v>0</v>
      </c>
      <c r="L60" s="123">
        <f t="shared" si="13"/>
        <v>0</v>
      </c>
      <c r="M60" s="123">
        <f t="shared" si="13"/>
        <v>0</v>
      </c>
      <c r="N60" s="123">
        <f t="shared" si="13"/>
        <v>0</v>
      </c>
      <c r="O60" s="588"/>
      <c r="P60" s="588"/>
      <c r="Q60" s="588"/>
      <c r="R60" s="588"/>
      <c r="S60" s="588"/>
      <c r="T60" s="588"/>
      <c r="U60" s="588"/>
    </row>
    <row r="61" spans="1:21" s="589" customFormat="1" ht="15.75">
      <c r="A61" s="608"/>
      <c r="B61" s="608"/>
      <c r="C61" s="613">
        <v>4440</v>
      </c>
      <c r="D61" s="614" t="s">
        <v>509</v>
      </c>
      <c r="E61" s="595">
        <f t="shared" si="8"/>
        <v>100</v>
      </c>
      <c r="F61" s="611">
        <v>13883</v>
      </c>
      <c r="G61" s="568">
        <f>H61+N61</f>
        <v>13883</v>
      </c>
      <c r="H61" s="262">
        <v>13883</v>
      </c>
      <c r="I61" s="611"/>
      <c r="J61" s="611"/>
      <c r="K61" s="569"/>
      <c r="L61" s="612"/>
      <c r="M61" s="612"/>
      <c r="N61" s="611"/>
      <c r="O61" s="588"/>
      <c r="P61" s="588"/>
      <c r="Q61" s="588"/>
      <c r="R61" s="588"/>
      <c r="S61" s="588"/>
      <c r="T61" s="588"/>
      <c r="U61" s="588"/>
    </row>
    <row r="62" spans="1:21" s="577" customFormat="1" ht="15">
      <c r="A62" s="615"/>
      <c r="B62" s="615"/>
      <c r="C62" s="615"/>
      <c r="D62" s="615"/>
      <c r="E62" s="616"/>
      <c r="F62" s="617"/>
      <c r="G62" s="617"/>
      <c r="H62" s="617"/>
      <c r="I62" s="617"/>
      <c r="J62" s="617"/>
      <c r="K62" s="617"/>
      <c r="L62" s="617"/>
      <c r="M62" s="617"/>
      <c r="N62" s="617"/>
      <c r="O62" s="618"/>
      <c r="P62" s="618"/>
      <c r="Q62" s="618"/>
      <c r="R62" s="618"/>
      <c r="S62" s="618"/>
      <c r="T62" s="618"/>
      <c r="U62" s="618"/>
    </row>
    <row r="63" spans="1:21" s="577" customFormat="1" ht="15">
      <c r="A63" s="615"/>
      <c r="B63" s="615"/>
      <c r="C63" s="615"/>
      <c r="D63" s="615"/>
      <c r="E63" s="616"/>
      <c r="F63" s="617"/>
      <c r="G63" s="617"/>
      <c r="H63" s="617"/>
      <c r="I63" s="617"/>
      <c r="J63" s="617"/>
      <c r="K63" s="617"/>
      <c r="L63" s="617"/>
      <c r="M63" s="617"/>
      <c r="N63" s="617"/>
      <c r="O63" s="618"/>
      <c r="P63" s="618"/>
      <c r="Q63" s="618"/>
      <c r="R63" s="618"/>
      <c r="S63" s="618"/>
      <c r="T63" s="618"/>
      <c r="U63" s="618"/>
    </row>
    <row r="64" spans="1:21" s="577" customFormat="1" ht="15">
      <c r="A64" s="615"/>
      <c r="B64" s="615"/>
      <c r="C64" s="615"/>
      <c r="D64" s="615"/>
      <c r="E64" s="616"/>
      <c r="F64" s="617"/>
      <c r="G64" s="617"/>
      <c r="H64" s="617"/>
      <c r="I64" s="617"/>
      <c r="J64" s="617"/>
      <c r="K64" s="617"/>
      <c r="L64" s="617"/>
      <c r="M64" s="617"/>
      <c r="N64" s="617"/>
      <c r="O64" s="618"/>
      <c r="P64" s="618"/>
      <c r="Q64" s="618"/>
      <c r="R64" s="618"/>
      <c r="S64" s="618"/>
      <c r="T64" s="618"/>
      <c r="U64" s="618"/>
    </row>
    <row r="65" spans="1:21" s="577" customFormat="1" ht="15">
      <c r="A65" s="615"/>
      <c r="B65" s="615"/>
      <c r="C65" s="615"/>
      <c r="D65" s="615"/>
      <c r="E65" s="616"/>
      <c r="F65" s="617"/>
      <c r="G65" s="617"/>
      <c r="H65" s="617"/>
      <c r="I65" s="617"/>
      <c r="J65" s="617"/>
      <c r="K65" s="617"/>
      <c r="L65" s="617"/>
      <c r="M65" s="617"/>
      <c r="N65" s="617"/>
      <c r="O65" s="618"/>
      <c r="P65" s="618"/>
      <c r="Q65" s="618"/>
      <c r="R65" s="618"/>
      <c r="S65" s="618"/>
      <c r="T65" s="618"/>
      <c r="U65" s="618"/>
    </row>
    <row r="66" spans="1:14" s="577" customFormat="1" ht="15">
      <c r="A66" s="615"/>
      <c r="B66" s="615"/>
      <c r="C66" s="615"/>
      <c r="D66" s="615"/>
      <c r="E66" s="616"/>
      <c r="F66" s="615"/>
      <c r="G66" s="615"/>
      <c r="H66" s="615"/>
      <c r="I66" s="615"/>
      <c r="J66" s="615"/>
      <c r="K66" s="615"/>
      <c r="L66" s="615"/>
      <c r="M66" s="615"/>
      <c r="N66" s="615"/>
    </row>
    <row r="67" spans="1:14" s="577" customFormat="1" ht="15">
      <c r="A67" s="615"/>
      <c r="B67" s="615"/>
      <c r="C67" s="615"/>
      <c r="D67" s="615"/>
      <c r="E67" s="616"/>
      <c r="F67" s="615"/>
      <c r="G67" s="615"/>
      <c r="H67" s="615"/>
      <c r="I67" s="615"/>
      <c r="J67" s="615"/>
      <c r="K67" s="615"/>
      <c r="L67" s="615"/>
      <c r="M67" s="615"/>
      <c r="N67" s="615"/>
    </row>
    <row r="68" spans="1:14" s="577" customFormat="1" ht="15">
      <c r="A68" s="615"/>
      <c r="B68" s="615"/>
      <c r="C68" s="615"/>
      <c r="D68" s="615"/>
      <c r="E68" s="616"/>
      <c r="F68" s="615"/>
      <c r="G68" s="615"/>
      <c r="H68" s="615"/>
      <c r="I68" s="615"/>
      <c r="J68" s="615"/>
      <c r="K68" s="615"/>
      <c r="L68" s="615"/>
      <c r="M68" s="615"/>
      <c r="N68" s="615"/>
    </row>
    <row r="69" spans="1:14" s="577" customFormat="1" ht="15">
      <c r="A69" s="615"/>
      <c r="B69" s="615"/>
      <c r="C69" s="615"/>
      <c r="D69" s="615"/>
      <c r="E69" s="616"/>
      <c r="F69" s="615"/>
      <c r="G69" s="615"/>
      <c r="H69" s="615"/>
      <c r="I69" s="615"/>
      <c r="J69" s="615"/>
      <c r="K69" s="615"/>
      <c r="L69" s="615"/>
      <c r="M69" s="615"/>
      <c r="N69" s="615"/>
    </row>
    <row r="70" spans="1:14" s="577" customFormat="1" ht="15">
      <c r="A70" s="615"/>
      <c r="B70" s="615"/>
      <c r="C70" s="615"/>
      <c r="D70" s="615"/>
      <c r="E70" s="616"/>
      <c r="F70" s="615"/>
      <c r="G70" s="615"/>
      <c r="H70" s="615"/>
      <c r="I70" s="615"/>
      <c r="J70" s="615"/>
      <c r="K70" s="615"/>
      <c r="L70" s="615"/>
      <c r="M70" s="615"/>
      <c r="N70" s="615"/>
    </row>
    <row r="71" spans="1:14" s="577" customFormat="1" ht="15">
      <c r="A71" s="615"/>
      <c r="B71" s="615"/>
      <c r="C71" s="615"/>
      <c r="D71" s="615"/>
      <c r="E71" s="616"/>
      <c r="F71" s="615"/>
      <c r="G71" s="615"/>
      <c r="H71" s="615"/>
      <c r="I71" s="615"/>
      <c r="J71" s="615"/>
      <c r="K71" s="615"/>
      <c r="L71" s="615"/>
      <c r="M71" s="615"/>
      <c r="N71" s="615"/>
    </row>
    <row r="72" spans="1:14" s="577" customFormat="1" ht="15">
      <c r="A72" s="615"/>
      <c r="B72" s="615"/>
      <c r="C72" s="615"/>
      <c r="D72" s="615"/>
      <c r="E72" s="616"/>
      <c r="F72" s="615"/>
      <c r="G72" s="615"/>
      <c r="H72" s="615"/>
      <c r="I72" s="615"/>
      <c r="J72" s="615"/>
      <c r="K72" s="615"/>
      <c r="L72" s="615"/>
      <c r="M72" s="615"/>
      <c r="N72" s="615"/>
    </row>
    <row r="73" spans="1:14" s="577" customFormat="1" ht="15">
      <c r="A73" s="615"/>
      <c r="B73" s="615"/>
      <c r="C73" s="615"/>
      <c r="D73" s="615"/>
      <c r="E73" s="616"/>
      <c r="F73" s="615"/>
      <c r="G73" s="615"/>
      <c r="H73" s="615"/>
      <c r="I73" s="615"/>
      <c r="J73" s="615"/>
      <c r="K73" s="615"/>
      <c r="L73" s="615"/>
      <c r="M73" s="615"/>
      <c r="N73" s="615"/>
    </row>
    <row r="74" spans="1:14" s="577" customFormat="1" ht="15">
      <c r="A74" s="615"/>
      <c r="B74" s="615"/>
      <c r="C74" s="615"/>
      <c r="D74" s="615"/>
      <c r="E74" s="616"/>
      <c r="F74" s="615"/>
      <c r="G74" s="615"/>
      <c r="H74" s="615"/>
      <c r="I74" s="615"/>
      <c r="J74" s="615"/>
      <c r="K74" s="615"/>
      <c r="L74" s="615"/>
      <c r="M74" s="615"/>
      <c r="N74" s="615"/>
    </row>
    <row r="75" spans="1:14" s="577" customFormat="1" ht="15">
      <c r="A75" s="615"/>
      <c r="B75" s="615"/>
      <c r="C75" s="615"/>
      <c r="D75" s="615"/>
      <c r="E75" s="616"/>
      <c r="F75" s="615"/>
      <c r="G75" s="615"/>
      <c r="H75" s="615"/>
      <c r="I75" s="615"/>
      <c r="J75" s="615"/>
      <c r="K75" s="615"/>
      <c r="L75" s="615"/>
      <c r="M75" s="615"/>
      <c r="N75" s="615"/>
    </row>
    <row r="76" spans="1:14" s="577" customFormat="1" ht="15">
      <c r="A76" s="615"/>
      <c r="B76" s="615"/>
      <c r="C76" s="615"/>
      <c r="D76" s="615"/>
      <c r="E76" s="616"/>
      <c r="F76" s="615"/>
      <c r="G76" s="615"/>
      <c r="H76" s="615"/>
      <c r="I76" s="615"/>
      <c r="J76" s="615"/>
      <c r="K76" s="615"/>
      <c r="L76" s="615"/>
      <c r="M76" s="615"/>
      <c r="N76" s="615"/>
    </row>
    <row r="77" spans="1:14" s="577" customFormat="1" ht="15">
      <c r="A77" s="615"/>
      <c r="B77" s="615"/>
      <c r="C77" s="615"/>
      <c r="D77" s="615"/>
      <c r="E77" s="616"/>
      <c r="F77" s="615"/>
      <c r="G77" s="615"/>
      <c r="H77" s="615"/>
      <c r="I77" s="615"/>
      <c r="J77" s="615"/>
      <c r="K77" s="615"/>
      <c r="L77" s="615"/>
      <c r="M77" s="615"/>
      <c r="N77" s="615"/>
    </row>
    <row r="78" s="577" customFormat="1" ht="15">
      <c r="E78" s="619"/>
    </row>
    <row r="79" s="577" customFormat="1" ht="15">
      <c r="E79" s="619"/>
    </row>
    <row r="80" s="577" customFormat="1" ht="15">
      <c r="E80" s="619"/>
    </row>
    <row r="81" s="577" customFormat="1" ht="15">
      <c r="E81" s="619"/>
    </row>
    <row r="82" s="577" customFormat="1" ht="15">
      <c r="E82" s="619"/>
    </row>
    <row r="83" s="577" customFormat="1" ht="15">
      <c r="E83" s="619"/>
    </row>
    <row r="84" s="577" customFormat="1" ht="15">
      <c r="E84" s="619"/>
    </row>
    <row r="85" s="577" customFormat="1" ht="15">
      <c r="E85" s="619"/>
    </row>
    <row r="86" s="577" customFormat="1" ht="15">
      <c r="E86" s="619"/>
    </row>
    <row r="87" s="577" customFormat="1" ht="15">
      <c r="E87" s="619"/>
    </row>
    <row r="88" s="577" customFormat="1" ht="15">
      <c r="E88" s="619"/>
    </row>
    <row r="89" s="577" customFormat="1" ht="15">
      <c r="E89" s="619"/>
    </row>
    <row r="90" s="577" customFormat="1" ht="15">
      <c r="E90" s="619"/>
    </row>
    <row r="91" s="577" customFormat="1" ht="15">
      <c r="E91" s="619"/>
    </row>
    <row r="92" s="577" customFormat="1" ht="15">
      <c r="E92" s="619"/>
    </row>
    <row r="93" s="577" customFormat="1" ht="15">
      <c r="E93" s="619"/>
    </row>
    <row r="94" s="577" customFormat="1" ht="15">
      <c r="E94" s="619"/>
    </row>
    <row r="95" s="577" customFormat="1" ht="15">
      <c r="E95" s="619"/>
    </row>
    <row r="96" s="577" customFormat="1" ht="15">
      <c r="E96" s="619"/>
    </row>
    <row r="97" s="577" customFormat="1" ht="15">
      <c r="E97" s="619"/>
    </row>
    <row r="98" s="577" customFormat="1" ht="15">
      <c r="E98" s="619"/>
    </row>
    <row r="99" s="577" customFormat="1" ht="15">
      <c r="E99" s="619"/>
    </row>
    <row r="100" s="577" customFormat="1" ht="15">
      <c r="E100" s="619"/>
    </row>
    <row r="101" s="577" customFormat="1" ht="15">
      <c r="E101" s="619"/>
    </row>
    <row r="102" s="577" customFormat="1" ht="15">
      <c r="E102" s="619"/>
    </row>
    <row r="103" s="577" customFormat="1" ht="15">
      <c r="E103" s="619"/>
    </row>
    <row r="104" s="577" customFormat="1" ht="15">
      <c r="E104" s="619"/>
    </row>
    <row r="105" s="577" customFormat="1" ht="15">
      <c r="E105" s="619"/>
    </row>
    <row r="106" s="577" customFormat="1" ht="15">
      <c r="E106" s="619"/>
    </row>
    <row r="107" s="577" customFormat="1" ht="15">
      <c r="E107" s="619"/>
    </row>
    <row r="108" s="577" customFormat="1" ht="15">
      <c r="E108" s="619"/>
    </row>
    <row r="109" s="577" customFormat="1" ht="15">
      <c r="E109" s="619"/>
    </row>
    <row r="110" s="577" customFormat="1" ht="15">
      <c r="E110" s="619"/>
    </row>
    <row r="111" s="577" customFormat="1" ht="15">
      <c r="E111" s="619"/>
    </row>
    <row r="112" s="577" customFormat="1" ht="15">
      <c r="E112" s="619"/>
    </row>
    <row r="113" s="577" customFormat="1" ht="15">
      <c r="E113" s="619"/>
    </row>
    <row r="114" s="577" customFormat="1" ht="15">
      <c r="E114" s="619"/>
    </row>
    <row r="115" s="577" customFormat="1" ht="15">
      <c r="E115" s="619"/>
    </row>
    <row r="116" s="577" customFormat="1" ht="15">
      <c r="E116" s="619"/>
    </row>
    <row r="117" s="577" customFormat="1" ht="15">
      <c r="E117" s="619"/>
    </row>
    <row r="118" s="577" customFormat="1" ht="15">
      <c r="E118" s="619"/>
    </row>
    <row r="119" s="577" customFormat="1" ht="15">
      <c r="E119" s="619"/>
    </row>
    <row r="120" s="577" customFormat="1" ht="15">
      <c r="E120" s="619"/>
    </row>
    <row r="121" s="577" customFormat="1" ht="15">
      <c r="E121" s="619"/>
    </row>
    <row r="122" s="577" customFormat="1" ht="15">
      <c r="E122" s="619"/>
    </row>
    <row r="123" s="577" customFormat="1" ht="15">
      <c r="E123" s="619"/>
    </row>
    <row r="124" s="577" customFormat="1" ht="15">
      <c r="E124" s="619"/>
    </row>
    <row r="125" s="577" customFormat="1" ht="15">
      <c r="E125" s="619"/>
    </row>
    <row r="126" s="577" customFormat="1" ht="15">
      <c r="E126" s="619"/>
    </row>
    <row r="127" s="577" customFormat="1" ht="15">
      <c r="E127" s="619"/>
    </row>
    <row r="128" s="577" customFormat="1" ht="15">
      <c r="E128" s="619"/>
    </row>
    <row r="129" s="577" customFormat="1" ht="15">
      <c r="E129" s="619"/>
    </row>
    <row r="130" s="577" customFormat="1" ht="15">
      <c r="E130" s="619"/>
    </row>
    <row r="131" s="577" customFormat="1" ht="15">
      <c r="E131" s="619"/>
    </row>
    <row r="132" s="577" customFormat="1" ht="15">
      <c r="E132" s="619"/>
    </row>
    <row r="133" s="577" customFormat="1" ht="15">
      <c r="E133" s="619"/>
    </row>
    <row r="134" s="577" customFormat="1" ht="15">
      <c r="E134" s="619"/>
    </row>
    <row r="135" s="577" customFormat="1" ht="15">
      <c r="E135" s="619"/>
    </row>
    <row r="136" s="577" customFormat="1" ht="15">
      <c r="E136" s="619"/>
    </row>
    <row r="137" s="577" customFormat="1" ht="15">
      <c r="E137" s="619"/>
    </row>
    <row r="138" s="577" customFormat="1" ht="15">
      <c r="E138" s="619"/>
    </row>
    <row r="139" s="577" customFormat="1" ht="15">
      <c r="E139" s="619"/>
    </row>
    <row r="140" s="577" customFormat="1" ht="15">
      <c r="E140" s="619"/>
    </row>
    <row r="141" s="577" customFormat="1" ht="15">
      <c r="E141" s="619"/>
    </row>
    <row r="142" s="577" customFormat="1" ht="15">
      <c r="E142" s="619"/>
    </row>
    <row r="143" s="577" customFormat="1" ht="15">
      <c r="E143" s="619"/>
    </row>
    <row r="144" s="577" customFormat="1" ht="15">
      <c r="E144" s="619"/>
    </row>
    <row r="145" s="577" customFormat="1" ht="15">
      <c r="E145" s="619"/>
    </row>
    <row r="146" s="577" customFormat="1" ht="15">
      <c r="E146" s="619"/>
    </row>
    <row r="147" s="577" customFormat="1" ht="15">
      <c r="E147" s="619"/>
    </row>
    <row r="148" s="577" customFormat="1" ht="15">
      <c r="E148" s="619"/>
    </row>
    <row r="149" s="577" customFormat="1" ht="15">
      <c r="E149" s="619"/>
    </row>
    <row r="150" s="577" customFormat="1" ht="15">
      <c r="E150" s="619"/>
    </row>
    <row r="151" s="577" customFormat="1" ht="15">
      <c r="E151" s="619"/>
    </row>
    <row r="152" s="577" customFormat="1" ht="15">
      <c r="E152" s="619"/>
    </row>
    <row r="153" s="577" customFormat="1" ht="15">
      <c r="E153" s="619"/>
    </row>
    <row r="154" s="577" customFormat="1" ht="15">
      <c r="E154" s="619"/>
    </row>
    <row r="155" s="577" customFormat="1" ht="15">
      <c r="E155" s="619"/>
    </row>
    <row r="156" s="577" customFormat="1" ht="15">
      <c r="E156" s="619"/>
    </row>
    <row r="157" s="577" customFormat="1" ht="15">
      <c r="E157" s="619"/>
    </row>
    <row r="158" s="577" customFormat="1" ht="15">
      <c r="E158" s="619"/>
    </row>
    <row r="159" s="577" customFormat="1" ht="15">
      <c r="E159" s="619"/>
    </row>
  </sheetData>
  <mergeCells count="13">
    <mergeCell ref="H4:H5"/>
    <mergeCell ref="I4:M4"/>
    <mergeCell ref="N4:N5"/>
    <mergeCell ref="A1:M1"/>
    <mergeCell ref="A2:D2"/>
    <mergeCell ref="A3:A5"/>
    <mergeCell ref="B3:B5"/>
    <mergeCell ref="C3:C5"/>
    <mergeCell ref="D3:D5"/>
    <mergeCell ref="E3:E5"/>
    <mergeCell ref="F3:F5"/>
    <mergeCell ref="G3:G5"/>
    <mergeCell ref="H3:N3"/>
  </mergeCells>
  <printOptions horizontalCentered="1"/>
  <pageMargins left="0.5902777777777778" right="0.5902777777777778" top="0.9256944444444444" bottom="0.7569444444444444" header="0.5902777777777778" footer="0.5902777777777778"/>
  <pageSetup horizontalDpi="300" verticalDpi="300" orientation="landscape" paperSize="9" scale="74" r:id="rId1"/>
  <headerFooter alignWithMargins="0">
    <oddHeader>&amp;R&amp;"Times New Roman,Normalny"Załącznik Nr 17 do wykonania budżetu Gminy Barlinek za I półrocze 2010 r.</oddHeader>
    <oddFooter>&amp;C&amp;"Times New Roman,Normalny"&amp;12Strona &amp;P z &amp;N</oddFooter>
  </headerFooter>
  <rowBreaks count="1" manualBreakCount="1">
    <brk id="2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U46"/>
  <sheetViews>
    <sheetView showGridLines="0" defaultGridColor="0" view="pageBreakPreview" zoomScale="70" zoomScaleSheetLayoutView="70" colorId="15" workbookViewId="0" topLeftCell="A1">
      <selection activeCell="K10" sqref="K10"/>
    </sheetView>
  </sheetViews>
  <sheetFormatPr defaultColWidth="9.00390625" defaultRowHeight="12.75"/>
  <cols>
    <col min="1" max="1" width="6.25390625" style="574" customWidth="1"/>
    <col min="2" max="2" width="8.75390625" style="574" customWidth="1"/>
    <col min="3" max="3" width="6.25390625" style="574" customWidth="1"/>
    <col min="4" max="4" width="41.625" style="620" customWidth="1"/>
    <col min="5" max="5" width="9.75390625" style="621" customWidth="1"/>
    <col min="6" max="8" width="14.75390625" style="574" customWidth="1"/>
    <col min="9" max="11" width="12.75390625" style="574" customWidth="1"/>
    <col min="12" max="12" width="7.75390625" style="574" customWidth="1"/>
    <col min="13" max="14" width="8.00390625" style="574" customWidth="1"/>
    <col min="15" max="16384" width="9.00390625" style="574" customWidth="1"/>
  </cols>
  <sheetData>
    <row r="1" spans="1:14" ht="18.75" customHeight="1">
      <c r="A1" s="1002" t="s">
        <v>504</v>
      </c>
      <c r="B1" s="1002"/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1002"/>
    </row>
    <row r="3" spans="1:14" ht="13.5" customHeight="1">
      <c r="A3" s="1003" t="s">
        <v>503</v>
      </c>
      <c r="B3" s="1003"/>
      <c r="C3" s="1003"/>
      <c r="D3" s="1003"/>
      <c r="E3" s="622"/>
      <c r="M3" s="1004"/>
      <c r="N3" s="1004"/>
    </row>
    <row r="4" spans="1:14" s="623" customFormat="1" ht="13.5" customHeight="1">
      <c r="A4" s="991" t="s">
        <v>1</v>
      </c>
      <c r="B4" s="991" t="s">
        <v>31</v>
      </c>
      <c r="C4" s="991" t="s">
        <v>32</v>
      </c>
      <c r="D4" s="991" t="s">
        <v>505</v>
      </c>
      <c r="E4" s="1005" t="s">
        <v>5</v>
      </c>
      <c r="F4" s="991" t="s">
        <v>3</v>
      </c>
      <c r="G4" s="991" t="s">
        <v>243</v>
      </c>
      <c r="H4" s="1006" t="s">
        <v>36</v>
      </c>
      <c r="I4" s="1006"/>
      <c r="J4" s="1006"/>
      <c r="K4" s="1006"/>
      <c r="L4" s="1006"/>
      <c r="M4" s="1006"/>
      <c r="N4" s="1006"/>
    </row>
    <row r="5" spans="1:14" s="623" customFormat="1" ht="12.75" customHeight="1">
      <c r="A5" s="991"/>
      <c r="B5" s="991"/>
      <c r="C5" s="991"/>
      <c r="D5" s="991"/>
      <c r="E5" s="1005"/>
      <c r="F5" s="991"/>
      <c r="G5" s="991"/>
      <c r="H5" s="991" t="s">
        <v>427</v>
      </c>
      <c r="I5" s="994" t="s">
        <v>245</v>
      </c>
      <c r="J5" s="994"/>
      <c r="K5" s="994"/>
      <c r="L5" s="994"/>
      <c r="M5" s="994"/>
      <c r="N5" s="991" t="s">
        <v>246</v>
      </c>
    </row>
    <row r="6" spans="1:14" s="623" customFormat="1" ht="72">
      <c r="A6" s="991"/>
      <c r="B6" s="991"/>
      <c r="C6" s="991"/>
      <c r="D6" s="991"/>
      <c r="E6" s="1005"/>
      <c r="F6" s="991"/>
      <c r="G6" s="991"/>
      <c r="H6" s="991"/>
      <c r="I6" s="560" t="s">
        <v>253</v>
      </c>
      <c r="J6" s="560" t="s">
        <v>510</v>
      </c>
      <c r="K6" s="359" t="s">
        <v>255</v>
      </c>
      <c r="L6" s="562" t="s">
        <v>249</v>
      </c>
      <c r="M6" s="560" t="s">
        <v>440</v>
      </c>
      <c r="N6" s="991"/>
    </row>
    <row r="7" spans="1:14" ht="10.5" customHeight="1">
      <c r="A7" s="563">
        <v>1</v>
      </c>
      <c r="B7" s="563">
        <v>2</v>
      </c>
      <c r="C7" s="563">
        <v>3</v>
      </c>
      <c r="D7" s="564">
        <v>4</v>
      </c>
      <c r="E7" s="624">
        <v>5</v>
      </c>
      <c r="F7" s="563">
        <v>6</v>
      </c>
      <c r="G7" s="563">
        <v>7</v>
      </c>
      <c r="H7" s="563">
        <v>8</v>
      </c>
      <c r="I7" s="563">
        <v>9</v>
      </c>
      <c r="J7" s="563">
        <v>10</v>
      </c>
      <c r="K7" s="563">
        <v>11</v>
      </c>
      <c r="L7" s="563">
        <v>12</v>
      </c>
      <c r="M7" s="563">
        <v>13</v>
      </c>
      <c r="N7" s="563">
        <v>14</v>
      </c>
    </row>
    <row r="8" spans="1:21" ht="15.75">
      <c r="A8" s="306">
        <v>801</v>
      </c>
      <c r="B8" s="306"/>
      <c r="C8" s="306"/>
      <c r="D8" s="307" t="s">
        <v>134</v>
      </c>
      <c r="E8" s="625">
        <f aca="true" t="shared" si="0" ref="E8:E46">G8/F8*100</f>
        <v>48.36783404498892</v>
      </c>
      <c r="F8" s="308">
        <f>F9+F28+F32+F45</f>
        <v>2279895</v>
      </c>
      <c r="G8" s="308">
        <f>SUM(G9+G28+G32+G45)</f>
        <v>1102735.83</v>
      </c>
      <c r="H8" s="308">
        <f>SUM(H9+H28+H32+H45)</f>
        <v>1102735.83</v>
      </c>
      <c r="I8" s="308">
        <f>I9+I28+I32</f>
        <v>544106.57</v>
      </c>
      <c r="J8" s="308">
        <f>J9+J28+J32</f>
        <v>82231.82999999999</v>
      </c>
      <c r="K8" s="308">
        <f>K9+K28+K32+K45</f>
        <v>476397.43</v>
      </c>
      <c r="L8" s="308">
        <v>0</v>
      </c>
      <c r="M8" s="308">
        <v>0</v>
      </c>
      <c r="N8" s="308">
        <v>0</v>
      </c>
      <c r="O8" s="626"/>
      <c r="P8" s="626"/>
      <c r="Q8" s="626"/>
      <c r="R8" s="626"/>
      <c r="S8" s="626"/>
      <c r="T8" s="626"/>
      <c r="U8" s="626"/>
    </row>
    <row r="9" spans="1:21" ht="15.75">
      <c r="A9" s="309"/>
      <c r="B9" s="309">
        <v>80104</v>
      </c>
      <c r="C9" s="309"/>
      <c r="D9" s="310" t="s">
        <v>348</v>
      </c>
      <c r="E9" s="627">
        <f t="shared" si="0"/>
        <v>48.30795259198143</v>
      </c>
      <c r="F9" s="311">
        <f>SUM(F10:F27)</f>
        <v>1929547</v>
      </c>
      <c r="G9" s="311">
        <f>H9</f>
        <v>932124.65</v>
      </c>
      <c r="H9" s="311">
        <f aca="true" t="shared" si="1" ref="H9:N9">SUM(H10:H27)</f>
        <v>932124.65</v>
      </c>
      <c r="I9" s="311">
        <f t="shared" si="1"/>
        <v>499721.55</v>
      </c>
      <c r="J9" s="311">
        <f t="shared" si="1"/>
        <v>75771.45999999999</v>
      </c>
      <c r="K9" s="311">
        <f t="shared" si="1"/>
        <v>356631.64</v>
      </c>
      <c r="L9" s="311">
        <f t="shared" si="1"/>
        <v>0</v>
      </c>
      <c r="M9" s="311">
        <f t="shared" si="1"/>
        <v>0</v>
      </c>
      <c r="N9" s="311">
        <f t="shared" si="1"/>
        <v>0</v>
      </c>
      <c r="O9" s="626"/>
      <c r="P9" s="626"/>
      <c r="Q9" s="626"/>
      <c r="R9" s="626"/>
      <c r="S9" s="626"/>
      <c r="T9" s="626"/>
      <c r="U9" s="626"/>
    </row>
    <row r="10" spans="1:21" ht="31.5">
      <c r="A10" s="119"/>
      <c r="B10" s="119"/>
      <c r="C10" s="125">
        <v>3020</v>
      </c>
      <c r="D10" s="628" t="s">
        <v>350</v>
      </c>
      <c r="E10" s="629">
        <f t="shared" si="0"/>
        <v>0</v>
      </c>
      <c r="F10" s="175">
        <v>3130</v>
      </c>
      <c r="G10" s="568">
        <f aca="true" t="shared" si="2" ref="G10:G27">H10+N10</f>
        <v>0</v>
      </c>
      <c r="H10" s="262">
        <f aca="true" t="shared" si="3" ref="H10:H27">SUM(I10:M10)</f>
        <v>0</v>
      </c>
      <c r="I10" s="175"/>
      <c r="J10" s="175"/>
      <c r="K10" s="630"/>
      <c r="L10" s="175">
        <v>0</v>
      </c>
      <c r="M10" s="630"/>
      <c r="N10" s="630"/>
      <c r="O10" s="626"/>
      <c r="P10" s="626"/>
      <c r="Q10" s="626"/>
      <c r="R10" s="626"/>
      <c r="S10" s="626"/>
      <c r="T10" s="626"/>
      <c r="U10" s="626"/>
    </row>
    <row r="11" spans="1:21" ht="15.75">
      <c r="A11" s="125"/>
      <c r="B11" s="125"/>
      <c r="C11" s="125">
        <v>4010</v>
      </c>
      <c r="D11" s="628" t="s">
        <v>334</v>
      </c>
      <c r="E11" s="629">
        <f t="shared" si="0"/>
        <v>41.84438529003431</v>
      </c>
      <c r="F11" s="175">
        <v>1194238</v>
      </c>
      <c r="G11" s="568">
        <f t="shared" si="2"/>
        <v>499721.55</v>
      </c>
      <c r="H11" s="262">
        <f t="shared" si="3"/>
        <v>499721.55</v>
      </c>
      <c r="I11" s="175">
        <v>499721.55</v>
      </c>
      <c r="J11" s="175"/>
      <c r="K11" s="630"/>
      <c r="L11" s="630"/>
      <c r="M11" s="630"/>
      <c r="N11" s="630"/>
      <c r="O11" s="626"/>
      <c r="P11" s="626"/>
      <c r="Q11" s="626"/>
      <c r="R11" s="626"/>
      <c r="S11" s="626"/>
      <c r="T11" s="626"/>
      <c r="U11" s="626"/>
    </row>
    <row r="12" spans="1:21" ht="15.75">
      <c r="A12" s="125"/>
      <c r="B12" s="125"/>
      <c r="C12" s="125">
        <v>4110</v>
      </c>
      <c r="D12" s="628" t="s">
        <v>352</v>
      </c>
      <c r="E12" s="629">
        <f t="shared" si="0"/>
        <v>34.900662567329235</v>
      </c>
      <c r="F12" s="175">
        <v>188811</v>
      </c>
      <c r="G12" s="568">
        <f t="shared" si="2"/>
        <v>65896.29</v>
      </c>
      <c r="H12" s="262">
        <f t="shared" si="3"/>
        <v>65896.29</v>
      </c>
      <c r="I12" s="175"/>
      <c r="J12" s="175">
        <v>65896.29</v>
      </c>
      <c r="K12" s="630"/>
      <c r="L12" s="630"/>
      <c r="M12" s="630"/>
      <c r="N12" s="630"/>
      <c r="O12" s="626"/>
      <c r="P12" s="626"/>
      <c r="Q12" s="626"/>
      <c r="R12" s="626"/>
      <c r="S12" s="626"/>
      <c r="T12" s="626"/>
      <c r="U12" s="626"/>
    </row>
    <row r="13" spans="1:21" ht="15.75">
      <c r="A13" s="125"/>
      <c r="B13" s="125"/>
      <c r="C13" s="125">
        <v>4120</v>
      </c>
      <c r="D13" s="628" t="s">
        <v>315</v>
      </c>
      <c r="E13" s="629">
        <f t="shared" si="0"/>
        <v>32.427576921813944</v>
      </c>
      <c r="F13" s="175">
        <v>30453</v>
      </c>
      <c r="G13" s="568">
        <f t="shared" si="2"/>
        <v>9875.17</v>
      </c>
      <c r="H13" s="262">
        <f t="shared" si="3"/>
        <v>9875.17</v>
      </c>
      <c r="I13" s="175"/>
      <c r="J13" s="175">
        <v>9875.17</v>
      </c>
      <c r="K13" s="630"/>
      <c r="L13" s="630"/>
      <c r="M13" s="630"/>
      <c r="N13" s="630"/>
      <c r="O13" s="626"/>
      <c r="P13" s="626"/>
      <c r="Q13" s="626"/>
      <c r="R13" s="626"/>
      <c r="S13" s="626"/>
      <c r="T13" s="626"/>
      <c r="U13" s="626"/>
    </row>
    <row r="14" spans="1:21" ht="15.75">
      <c r="A14" s="125"/>
      <c r="B14" s="125"/>
      <c r="C14" s="125">
        <v>4210</v>
      </c>
      <c r="D14" s="628" t="s">
        <v>291</v>
      </c>
      <c r="E14" s="629">
        <f t="shared" si="0"/>
        <v>36.596333333333334</v>
      </c>
      <c r="F14" s="175">
        <v>39000</v>
      </c>
      <c r="G14" s="568">
        <f t="shared" si="2"/>
        <v>14272.57</v>
      </c>
      <c r="H14" s="262">
        <f t="shared" si="3"/>
        <v>14272.57</v>
      </c>
      <c r="I14" s="175"/>
      <c r="J14" s="175"/>
      <c r="K14" s="175">
        <v>14272.57</v>
      </c>
      <c r="L14" s="630"/>
      <c r="M14" s="630"/>
      <c r="N14" s="630"/>
      <c r="O14" s="626"/>
      <c r="P14" s="626"/>
      <c r="Q14" s="626"/>
      <c r="R14" s="626"/>
      <c r="S14" s="626"/>
      <c r="T14" s="626"/>
      <c r="U14" s="626"/>
    </row>
    <row r="15" spans="1:21" ht="31.5">
      <c r="A15" s="125"/>
      <c r="B15" s="125"/>
      <c r="C15" s="125">
        <v>4240</v>
      </c>
      <c r="D15" s="628" t="s">
        <v>344</v>
      </c>
      <c r="E15" s="629">
        <f t="shared" si="0"/>
        <v>14.108888888888888</v>
      </c>
      <c r="F15" s="175">
        <v>4500</v>
      </c>
      <c r="G15" s="568">
        <f t="shared" si="2"/>
        <v>634.9</v>
      </c>
      <c r="H15" s="262">
        <f t="shared" si="3"/>
        <v>634.9</v>
      </c>
      <c r="I15" s="175"/>
      <c r="J15" s="175"/>
      <c r="K15" s="175">
        <v>634.9</v>
      </c>
      <c r="L15" s="630"/>
      <c r="M15" s="630"/>
      <c r="N15" s="630"/>
      <c r="O15" s="626"/>
      <c r="P15" s="626"/>
      <c r="Q15" s="626"/>
      <c r="R15" s="626"/>
      <c r="S15" s="626"/>
      <c r="T15" s="626"/>
      <c r="U15" s="626"/>
    </row>
    <row r="16" spans="1:21" ht="15.75">
      <c r="A16" s="125"/>
      <c r="B16" s="125"/>
      <c r="C16" s="125">
        <v>4260</v>
      </c>
      <c r="D16" s="628" t="s">
        <v>354</v>
      </c>
      <c r="E16" s="629">
        <f t="shared" si="0"/>
        <v>70.13780620155039</v>
      </c>
      <c r="F16" s="175">
        <v>129000</v>
      </c>
      <c r="G16" s="568">
        <f t="shared" si="2"/>
        <v>90477.77</v>
      </c>
      <c r="H16" s="262">
        <f t="shared" si="3"/>
        <v>90477.77</v>
      </c>
      <c r="I16" s="175"/>
      <c r="J16" s="175"/>
      <c r="K16" s="175">
        <v>90477.77</v>
      </c>
      <c r="L16" s="630"/>
      <c r="M16" s="630"/>
      <c r="N16" s="630"/>
      <c r="O16" s="626"/>
      <c r="P16" s="626"/>
      <c r="Q16" s="626"/>
      <c r="R16" s="626"/>
      <c r="S16" s="626"/>
      <c r="T16" s="626"/>
      <c r="U16" s="626"/>
    </row>
    <row r="17" spans="1:21" ht="15.75">
      <c r="A17" s="125"/>
      <c r="B17" s="125"/>
      <c r="C17" s="125">
        <v>4270</v>
      </c>
      <c r="D17" s="628" t="s">
        <v>293</v>
      </c>
      <c r="E17" s="629">
        <f t="shared" si="0"/>
        <v>77.0846791278274</v>
      </c>
      <c r="F17" s="175">
        <v>245456</v>
      </c>
      <c r="G17" s="568">
        <f t="shared" si="2"/>
        <v>189208.97</v>
      </c>
      <c r="H17" s="262">
        <f t="shared" si="3"/>
        <v>189208.97</v>
      </c>
      <c r="I17" s="175"/>
      <c r="J17" s="175"/>
      <c r="K17" s="175">
        <v>189208.97</v>
      </c>
      <c r="L17" s="630"/>
      <c r="M17" s="630"/>
      <c r="N17" s="630"/>
      <c r="O17" s="626"/>
      <c r="P17" s="626"/>
      <c r="Q17" s="626"/>
      <c r="R17" s="626"/>
      <c r="S17" s="626"/>
      <c r="T17" s="626"/>
      <c r="U17" s="626"/>
    </row>
    <row r="18" spans="1:21" ht="15.75">
      <c r="A18" s="125"/>
      <c r="B18" s="125"/>
      <c r="C18" s="125">
        <v>4280</v>
      </c>
      <c r="D18" s="628" t="s">
        <v>355</v>
      </c>
      <c r="E18" s="629">
        <f t="shared" si="0"/>
        <v>0</v>
      </c>
      <c r="F18" s="175">
        <v>9200</v>
      </c>
      <c r="G18" s="568">
        <f t="shared" si="2"/>
        <v>0</v>
      </c>
      <c r="H18" s="262">
        <f t="shared" si="3"/>
        <v>0</v>
      </c>
      <c r="I18" s="175"/>
      <c r="J18" s="175"/>
      <c r="K18" s="175">
        <v>0</v>
      </c>
      <c r="L18" s="630"/>
      <c r="M18" s="630"/>
      <c r="N18" s="630"/>
      <c r="O18" s="626"/>
      <c r="P18" s="626"/>
      <c r="Q18" s="626"/>
      <c r="R18" s="626"/>
      <c r="S18" s="626"/>
      <c r="T18" s="626"/>
      <c r="U18" s="626"/>
    </row>
    <row r="19" spans="1:21" ht="15.75">
      <c r="A19" s="125"/>
      <c r="B19" s="125"/>
      <c r="C19" s="125">
        <v>4300</v>
      </c>
      <c r="D19" s="628" t="s">
        <v>319</v>
      </c>
      <c r="E19" s="629">
        <f t="shared" si="0"/>
        <v>58.6581976744186</v>
      </c>
      <c r="F19" s="175">
        <v>17200</v>
      </c>
      <c r="G19" s="568">
        <f t="shared" si="2"/>
        <v>10089.21</v>
      </c>
      <c r="H19" s="262">
        <f t="shared" si="3"/>
        <v>10089.21</v>
      </c>
      <c r="I19" s="175"/>
      <c r="J19" s="175"/>
      <c r="K19" s="175">
        <v>10089.21</v>
      </c>
      <c r="L19" s="630"/>
      <c r="M19" s="630"/>
      <c r="N19" s="630"/>
      <c r="O19" s="626"/>
      <c r="P19" s="626"/>
      <c r="Q19" s="626"/>
      <c r="R19" s="626"/>
      <c r="S19" s="626"/>
      <c r="T19" s="626"/>
      <c r="U19" s="626"/>
    </row>
    <row r="20" spans="1:21" ht="15.75">
      <c r="A20" s="125"/>
      <c r="B20" s="125"/>
      <c r="C20" s="125">
        <v>4350</v>
      </c>
      <c r="D20" s="628" t="s">
        <v>356</v>
      </c>
      <c r="E20" s="629">
        <f t="shared" si="0"/>
        <v>49.13771626297578</v>
      </c>
      <c r="F20" s="175">
        <v>1445</v>
      </c>
      <c r="G20" s="568">
        <f t="shared" si="2"/>
        <v>710.04</v>
      </c>
      <c r="H20" s="262">
        <f t="shared" si="3"/>
        <v>710.04</v>
      </c>
      <c r="I20" s="175"/>
      <c r="J20" s="175"/>
      <c r="K20" s="175">
        <v>710.04</v>
      </c>
      <c r="L20" s="630"/>
      <c r="M20" s="630"/>
      <c r="N20" s="630"/>
      <c r="O20" s="626"/>
      <c r="P20" s="626"/>
      <c r="Q20" s="626"/>
      <c r="R20" s="626"/>
      <c r="S20" s="626"/>
      <c r="T20" s="626"/>
      <c r="U20" s="626"/>
    </row>
    <row r="21" spans="1:21" ht="31.5">
      <c r="A21" s="125"/>
      <c r="B21" s="125"/>
      <c r="C21" s="125">
        <v>4370</v>
      </c>
      <c r="D21" s="628" t="s">
        <v>357</v>
      </c>
      <c r="E21" s="629">
        <f t="shared" si="0"/>
        <v>44.51625</v>
      </c>
      <c r="F21" s="175">
        <v>2400</v>
      </c>
      <c r="G21" s="568">
        <f t="shared" si="2"/>
        <v>1068.39</v>
      </c>
      <c r="H21" s="262">
        <f t="shared" si="3"/>
        <v>1068.39</v>
      </c>
      <c r="I21" s="175"/>
      <c r="J21" s="175"/>
      <c r="K21" s="175">
        <v>1068.39</v>
      </c>
      <c r="L21" s="630"/>
      <c r="M21" s="630"/>
      <c r="N21" s="630"/>
      <c r="O21" s="626"/>
      <c r="P21" s="626"/>
      <c r="Q21" s="626"/>
      <c r="R21" s="626"/>
      <c r="S21" s="626"/>
      <c r="T21" s="626"/>
      <c r="U21" s="626"/>
    </row>
    <row r="22" spans="1:21" ht="15.75">
      <c r="A22" s="125"/>
      <c r="B22" s="125"/>
      <c r="C22" s="125">
        <v>4410</v>
      </c>
      <c r="D22" s="628" t="s">
        <v>345</v>
      </c>
      <c r="E22" s="629">
        <f t="shared" si="0"/>
        <v>55.565</v>
      </c>
      <c r="F22" s="175">
        <v>400</v>
      </c>
      <c r="G22" s="568">
        <f t="shared" si="2"/>
        <v>222.26</v>
      </c>
      <c r="H22" s="262">
        <f t="shared" si="3"/>
        <v>222.26</v>
      </c>
      <c r="I22" s="175"/>
      <c r="J22" s="175"/>
      <c r="K22" s="175">
        <v>222.26</v>
      </c>
      <c r="L22" s="630"/>
      <c r="M22" s="630"/>
      <c r="N22" s="630"/>
      <c r="O22" s="626"/>
      <c r="P22" s="626"/>
      <c r="Q22" s="626"/>
      <c r="R22" s="626"/>
      <c r="S22" s="626"/>
      <c r="T22" s="626"/>
      <c r="U22" s="626"/>
    </row>
    <row r="23" spans="1:21" ht="15.75">
      <c r="A23" s="125"/>
      <c r="B23" s="125"/>
      <c r="C23" s="125">
        <v>4430</v>
      </c>
      <c r="D23" s="628" t="s">
        <v>358</v>
      </c>
      <c r="E23" s="629">
        <f t="shared" si="0"/>
        <v>97.78449144008057</v>
      </c>
      <c r="F23" s="175">
        <v>993</v>
      </c>
      <c r="G23" s="568">
        <f t="shared" si="2"/>
        <v>971</v>
      </c>
      <c r="H23" s="262">
        <f t="shared" si="3"/>
        <v>971</v>
      </c>
      <c r="I23" s="175"/>
      <c r="J23" s="175"/>
      <c r="K23" s="175">
        <v>971</v>
      </c>
      <c r="L23" s="630"/>
      <c r="M23" s="630"/>
      <c r="N23" s="630"/>
      <c r="O23" s="626"/>
      <c r="P23" s="626"/>
      <c r="Q23" s="626"/>
      <c r="R23" s="626"/>
      <c r="S23" s="626"/>
      <c r="T23" s="626"/>
      <c r="U23" s="626"/>
    </row>
    <row r="24" spans="1:21" ht="31.5">
      <c r="A24" s="125"/>
      <c r="B24" s="125"/>
      <c r="C24" s="125">
        <v>4440</v>
      </c>
      <c r="D24" s="628" t="s">
        <v>359</v>
      </c>
      <c r="E24" s="629">
        <f t="shared" si="0"/>
        <v>78.9187328952328</v>
      </c>
      <c r="F24" s="175">
        <v>61021</v>
      </c>
      <c r="G24" s="568">
        <f t="shared" si="2"/>
        <v>48157</v>
      </c>
      <c r="H24" s="262">
        <f t="shared" si="3"/>
        <v>48157</v>
      </c>
      <c r="I24" s="175"/>
      <c r="J24" s="175"/>
      <c r="K24" s="569">
        <v>48157</v>
      </c>
      <c r="L24" s="630"/>
      <c r="M24" s="630"/>
      <c r="N24" s="630"/>
      <c r="O24" s="626"/>
      <c r="P24" s="626"/>
      <c r="Q24" s="626"/>
      <c r="R24" s="626"/>
      <c r="S24" s="626"/>
      <c r="T24" s="626"/>
      <c r="U24" s="626"/>
    </row>
    <row r="25" spans="1:21" ht="31.5">
      <c r="A25" s="125"/>
      <c r="B25" s="125"/>
      <c r="C25" s="125">
        <v>4700</v>
      </c>
      <c r="D25" s="260" t="s">
        <v>360</v>
      </c>
      <c r="E25" s="629">
        <f t="shared" si="0"/>
        <v>80</v>
      </c>
      <c r="F25" s="175">
        <v>500</v>
      </c>
      <c r="G25" s="568">
        <f t="shared" si="2"/>
        <v>400</v>
      </c>
      <c r="H25" s="262">
        <f t="shared" si="3"/>
        <v>400</v>
      </c>
      <c r="I25" s="175"/>
      <c r="J25" s="175"/>
      <c r="K25" s="175">
        <v>400</v>
      </c>
      <c r="L25" s="630"/>
      <c r="M25" s="630"/>
      <c r="N25" s="630"/>
      <c r="O25" s="626"/>
      <c r="P25" s="626"/>
      <c r="Q25" s="626"/>
      <c r="R25" s="626"/>
      <c r="S25" s="626"/>
      <c r="T25" s="626"/>
      <c r="U25" s="626"/>
    </row>
    <row r="26" spans="1:21" ht="31.5">
      <c r="A26" s="125"/>
      <c r="B26" s="125"/>
      <c r="C26" s="125">
        <v>4740</v>
      </c>
      <c r="D26" s="260" t="s">
        <v>347</v>
      </c>
      <c r="E26" s="629">
        <f t="shared" si="0"/>
        <v>17.481428571428573</v>
      </c>
      <c r="F26" s="175">
        <v>700</v>
      </c>
      <c r="G26" s="568">
        <f t="shared" si="2"/>
        <v>122.37</v>
      </c>
      <c r="H26" s="262">
        <f t="shared" si="3"/>
        <v>122.37</v>
      </c>
      <c r="I26" s="175"/>
      <c r="J26" s="175"/>
      <c r="K26" s="175">
        <v>122.37</v>
      </c>
      <c r="L26" s="630"/>
      <c r="M26" s="630"/>
      <c r="N26" s="630"/>
      <c r="O26" s="626"/>
      <c r="P26" s="626"/>
      <c r="Q26" s="626"/>
      <c r="R26" s="626"/>
      <c r="S26" s="626"/>
      <c r="T26" s="626"/>
      <c r="U26" s="626"/>
    </row>
    <row r="27" spans="1:21" ht="31.5">
      <c r="A27" s="125"/>
      <c r="B27" s="125"/>
      <c r="C27" s="125">
        <v>4750</v>
      </c>
      <c r="D27" s="260" t="s">
        <v>361</v>
      </c>
      <c r="E27" s="629">
        <f t="shared" si="0"/>
        <v>27.01454545454546</v>
      </c>
      <c r="F27" s="175">
        <v>1100</v>
      </c>
      <c r="G27" s="568">
        <f t="shared" si="2"/>
        <v>297.16</v>
      </c>
      <c r="H27" s="262">
        <f t="shared" si="3"/>
        <v>297.16</v>
      </c>
      <c r="I27" s="175"/>
      <c r="J27" s="175"/>
      <c r="K27" s="175">
        <v>297.16</v>
      </c>
      <c r="L27" s="630"/>
      <c r="M27" s="630"/>
      <c r="N27" s="630"/>
      <c r="O27" s="626"/>
      <c r="P27" s="626"/>
      <c r="Q27" s="626"/>
      <c r="R27" s="626"/>
      <c r="S27" s="626"/>
      <c r="T27" s="626"/>
      <c r="U27" s="626"/>
    </row>
    <row r="28" spans="1:21" ht="15.75">
      <c r="A28" s="631"/>
      <c r="B28" s="309">
        <v>80146</v>
      </c>
      <c r="C28" s="309"/>
      <c r="D28" s="310" t="s">
        <v>369</v>
      </c>
      <c r="E28" s="632">
        <f t="shared" si="0"/>
        <v>27.676875000000003</v>
      </c>
      <c r="F28" s="311">
        <f aca="true" t="shared" si="4" ref="F28:N28">SUM(F29:F31)</f>
        <v>4800</v>
      </c>
      <c r="G28" s="311">
        <f t="shared" si="4"/>
        <v>1328.49</v>
      </c>
      <c r="H28" s="311">
        <f t="shared" si="4"/>
        <v>1328.49</v>
      </c>
      <c r="I28" s="311">
        <f t="shared" si="4"/>
        <v>0</v>
      </c>
      <c r="J28" s="311">
        <f t="shared" si="4"/>
        <v>0</v>
      </c>
      <c r="K28" s="311">
        <f t="shared" si="4"/>
        <v>1328.49</v>
      </c>
      <c r="L28" s="311">
        <f t="shared" si="4"/>
        <v>0</v>
      </c>
      <c r="M28" s="311">
        <f t="shared" si="4"/>
        <v>0</v>
      </c>
      <c r="N28" s="311">
        <f t="shared" si="4"/>
        <v>0</v>
      </c>
      <c r="O28" s="626"/>
      <c r="P28" s="626"/>
      <c r="Q28" s="626"/>
      <c r="R28" s="626"/>
      <c r="S28" s="626"/>
      <c r="T28" s="626"/>
      <c r="U28" s="626"/>
    </row>
    <row r="29" spans="1:21" ht="15.75">
      <c r="A29" s="119"/>
      <c r="B29" s="119"/>
      <c r="C29" s="125">
        <v>4210</v>
      </c>
      <c r="D29" s="628" t="s">
        <v>291</v>
      </c>
      <c r="E29" s="629">
        <f t="shared" si="0"/>
        <v>21</v>
      </c>
      <c r="F29" s="175">
        <v>2500</v>
      </c>
      <c r="G29" s="568">
        <f>H29+N29</f>
        <v>525</v>
      </c>
      <c r="H29" s="262">
        <f>SUM(I29:M29)</f>
        <v>525</v>
      </c>
      <c r="I29" s="175"/>
      <c r="J29" s="175"/>
      <c r="K29" s="175">
        <v>525</v>
      </c>
      <c r="L29" s="630"/>
      <c r="M29" s="630"/>
      <c r="N29" s="630"/>
      <c r="O29" s="626"/>
      <c r="P29" s="626"/>
      <c r="Q29" s="626"/>
      <c r="R29" s="626"/>
      <c r="S29" s="626"/>
      <c r="T29" s="626"/>
      <c r="U29" s="626"/>
    </row>
    <row r="30" spans="1:21" ht="15.75">
      <c r="A30" s="125"/>
      <c r="B30" s="125"/>
      <c r="C30" s="125">
        <v>4410</v>
      </c>
      <c r="D30" s="628" t="s">
        <v>345</v>
      </c>
      <c r="E30" s="629">
        <f t="shared" si="0"/>
        <v>4.114615384615385</v>
      </c>
      <c r="F30" s="175">
        <v>1300</v>
      </c>
      <c r="G30" s="568">
        <f>H30+N30</f>
        <v>53.49</v>
      </c>
      <c r="H30" s="262">
        <f>SUM(I30:M30)</f>
        <v>53.49</v>
      </c>
      <c r="I30" s="175"/>
      <c r="J30" s="175"/>
      <c r="K30" s="175">
        <v>53.49</v>
      </c>
      <c r="L30" s="630"/>
      <c r="M30" s="630"/>
      <c r="N30" s="630"/>
      <c r="O30" s="626"/>
      <c r="P30" s="626"/>
      <c r="Q30" s="626"/>
      <c r="R30" s="626"/>
      <c r="S30" s="626"/>
      <c r="T30" s="626"/>
      <c r="U30" s="626"/>
    </row>
    <row r="31" spans="1:21" ht="31.5">
      <c r="A31" s="125"/>
      <c r="B31" s="125"/>
      <c r="C31" s="125">
        <v>4700</v>
      </c>
      <c r="D31" s="260" t="s">
        <v>360</v>
      </c>
      <c r="E31" s="629">
        <f t="shared" si="0"/>
        <v>75</v>
      </c>
      <c r="F31" s="175">
        <v>1000</v>
      </c>
      <c r="G31" s="568">
        <f>H31+N31</f>
        <v>750</v>
      </c>
      <c r="H31" s="262">
        <f>SUM(I31:M31)</f>
        <v>750</v>
      </c>
      <c r="I31" s="175"/>
      <c r="J31" s="175"/>
      <c r="K31" s="175">
        <v>750</v>
      </c>
      <c r="L31" s="630"/>
      <c r="M31" s="630"/>
      <c r="N31" s="630"/>
      <c r="O31" s="626"/>
      <c r="P31" s="626"/>
      <c r="Q31" s="626"/>
      <c r="R31" s="626"/>
      <c r="S31" s="626"/>
      <c r="T31" s="626"/>
      <c r="U31" s="626"/>
    </row>
    <row r="32" spans="1:21" ht="15.75">
      <c r="A32" s="330"/>
      <c r="B32" s="633">
        <v>80148</v>
      </c>
      <c r="C32" s="634"/>
      <c r="D32" s="635" t="s">
        <v>148</v>
      </c>
      <c r="E32" s="636">
        <f t="shared" si="0"/>
        <v>47.91480527089885</v>
      </c>
      <c r="F32" s="637">
        <f aca="true" t="shared" si="5" ref="F32:N32">SUM(F33:F44)</f>
        <v>334516</v>
      </c>
      <c r="G32" s="637">
        <f t="shared" si="5"/>
        <v>160282.69</v>
      </c>
      <c r="H32" s="637">
        <f t="shared" si="5"/>
        <v>160282.69</v>
      </c>
      <c r="I32" s="637">
        <f t="shared" si="5"/>
        <v>44385.02</v>
      </c>
      <c r="J32" s="637">
        <f t="shared" si="5"/>
        <v>6460.37</v>
      </c>
      <c r="K32" s="637">
        <f t="shared" si="5"/>
        <v>109437.3</v>
      </c>
      <c r="L32" s="637">
        <f t="shared" si="5"/>
        <v>0</v>
      </c>
      <c r="M32" s="637">
        <f t="shared" si="5"/>
        <v>0</v>
      </c>
      <c r="N32" s="637">
        <f t="shared" si="5"/>
        <v>0</v>
      </c>
      <c r="O32" s="626"/>
      <c r="P32" s="626"/>
      <c r="Q32" s="626"/>
      <c r="R32" s="626"/>
      <c r="S32" s="626"/>
      <c r="T32" s="626"/>
      <c r="U32" s="626"/>
    </row>
    <row r="33" spans="1:14" ht="31.5">
      <c r="A33" s="638"/>
      <c r="B33" s="638"/>
      <c r="C33" s="639">
        <v>3020</v>
      </c>
      <c r="D33" s="640" t="s">
        <v>506</v>
      </c>
      <c r="E33" s="641">
        <f t="shared" si="0"/>
        <v>0</v>
      </c>
      <c r="F33" s="642">
        <v>500</v>
      </c>
      <c r="G33" s="643">
        <f aca="true" t="shared" si="6" ref="G33:G44">H33+N33</f>
        <v>0</v>
      </c>
      <c r="H33" s="427">
        <f aca="true" t="shared" si="7" ref="H33:H44">SUM(I33:M33)</f>
        <v>0</v>
      </c>
      <c r="I33" s="644"/>
      <c r="J33" s="644"/>
      <c r="K33" s="644"/>
      <c r="L33" s="645">
        <v>0</v>
      </c>
      <c r="M33" s="646"/>
      <c r="N33" s="644"/>
    </row>
    <row r="34" spans="1:14" ht="15.75">
      <c r="A34" s="638"/>
      <c r="B34" s="638"/>
      <c r="C34" s="639">
        <v>4010</v>
      </c>
      <c r="D34" s="640" t="s">
        <v>334</v>
      </c>
      <c r="E34" s="641">
        <f t="shared" si="0"/>
        <v>42.924720991857015</v>
      </c>
      <c r="F34" s="642">
        <v>103402</v>
      </c>
      <c r="G34" s="643">
        <f t="shared" si="6"/>
        <v>44385.02</v>
      </c>
      <c r="H34" s="427">
        <f t="shared" si="7"/>
        <v>44385.02</v>
      </c>
      <c r="I34" s="645">
        <v>44385.02</v>
      </c>
      <c r="J34" s="645"/>
      <c r="K34" s="645"/>
      <c r="L34" s="647"/>
      <c r="M34" s="647"/>
      <c r="N34" s="645"/>
    </row>
    <row r="35" spans="1:14" ht="15.75">
      <c r="A35" s="638"/>
      <c r="B35" s="638"/>
      <c r="C35" s="639">
        <v>4110</v>
      </c>
      <c r="D35" s="640" t="s">
        <v>352</v>
      </c>
      <c r="E35" s="641">
        <f t="shared" si="0"/>
        <v>36.11467717717717</v>
      </c>
      <c r="F35" s="642">
        <v>15984</v>
      </c>
      <c r="G35" s="643">
        <f t="shared" si="6"/>
        <v>5772.57</v>
      </c>
      <c r="H35" s="427">
        <f t="shared" si="7"/>
        <v>5772.57</v>
      </c>
      <c r="I35" s="645"/>
      <c r="J35" s="302">
        <v>5772.57</v>
      </c>
      <c r="K35" s="645"/>
      <c r="L35" s="647"/>
      <c r="M35" s="647"/>
      <c r="N35" s="645"/>
    </row>
    <row r="36" spans="1:14" ht="15.75">
      <c r="A36" s="638"/>
      <c r="B36" s="638"/>
      <c r="C36" s="639">
        <v>4120</v>
      </c>
      <c r="D36" s="640" t="s">
        <v>315</v>
      </c>
      <c r="E36" s="641">
        <f t="shared" si="0"/>
        <v>26.679596586501162</v>
      </c>
      <c r="F36" s="642">
        <v>2578</v>
      </c>
      <c r="G36" s="643">
        <f t="shared" si="6"/>
        <v>687.8</v>
      </c>
      <c r="H36" s="427">
        <f t="shared" si="7"/>
        <v>687.8</v>
      </c>
      <c r="I36" s="645"/>
      <c r="J36" s="302">
        <v>687.8</v>
      </c>
      <c r="K36" s="645"/>
      <c r="L36" s="647"/>
      <c r="M36" s="647"/>
      <c r="N36" s="645"/>
    </row>
    <row r="37" spans="1:14" ht="15.75">
      <c r="A37" s="638"/>
      <c r="B37" s="638"/>
      <c r="C37" s="639">
        <v>4210</v>
      </c>
      <c r="D37" s="640" t="s">
        <v>291</v>
      </c>
      <c r="E37" s="641">
        <f t="shared" si="0"/>
        <v>42.270545454545456</v>
      </c>
      <c r="F37" s="642">
        <v>5500</v>
      </c>
      <c r="G37" s="643">
        <f t="shared" si="6"/>
        <v>2324.88</v>
      </c>
      <c r="H37" s="427">
        <f t="shared" si="7"/>
        <v>2324.88</v>
      </c>
      <c r="I37" s="645"/>
      <c r="J37" s="645"/>
      <c r="K37" s="645">
        <v>2324.88</v>
      </c>
      <c r="L37" s="647"/>
      <c r="M37" s="647"/>
      <c r="N37" s="645"/>
    </row>
    <row r="38" spans="1:14" ht="15.75">
      <c r="A38" s="638"/>
      <c r="B38" s="638"/>
      <c r="C38" s="639">
        <v>4220</v>
      </c>
      <c r="D38" s="640" t="s">
        <v>353</v>
      </c>
      <c r="E38" s="641">
        <f t="shared" si="0"/>
        <v>53.346438834154355</v>
      </c>
      <c r="F38" s="642">
        <v>194880</v>
      </c>
      <c r="G38" s="643">
        <f t="shared" si="6"/>
        <v>103961.54</v>
      </c>
      <c r="H38" s="427">
        <f t="shared" si="7"/>
        <v>103961.54</v>
      </c>
      <c r="I38" s="645"/>
      <c r="J38" s="645"/>
      <c r="K38" s="645">
        <v>103961.54</v>
      </c>
      <c r="L38" s="647"/>
      <c r="M38" s="647"/>
      <c r="N38" s="645"/>
    </row>
    <row r="39" spans="1:14" ht="15.75">
      <c r="A39" s="638"/>
      <c r="B39" s="638"/>
      <c r="C39" s="639">
        <v>4270</v>
      </c>
      <c r="D39" s="640" t="s">
        <v>293</v>
      </c>
      <c r="E39" s="641">
        <f t="shared" si="0"/>
        <v>0</v>
      </c>
      <c r="F39" s="642">
        <v>1000</v>
      </c>
      <c r="G39" s="643">
        <f t="shared" si="6"/>
        <v>0</v>
      </c>
      <c r="H39" s="427">
        <f t="shared" si="7"/>
        <v>0</v>
      </c>
      <c r="I39" s="648"/>
      <c r="J39" s="648"/>
      <c r="K39" s="648">
        <v>0</v>
      </c>
      <c r="L39" s="649"/>
      <c r="M39" s="649"/>
      <c r="N39" s="648"/>
    </row>
    <row r="40" spans="1:14" ht="15.75">
      <c r="A40" s="638"/>
      <c r="B40" s="638"/>
      <c r="C40" s="639">
        <v>4280</v>
      </c>
      <c r="D40" s="640" t="s">
        <v>355</v>
      </c>
      <c r="E40" s="641">
        <f t="shared" si="0"/>
        <v>0</v>
      </c>
      <c r="F40" s="642">
        <v>200</v>
      </c>
      <c r="G40" s="643">
        <f t="shared" si="6"/>
        <v>0</v>
      </c>
      <c r="H40" s="427">
        <f t="shared" si="7"/>
        <v>0</v>
      </c>
      <c r="I40" s="645"/>
      <c r="J40" s="645"/>
      <c r="K40" s="645">
        <v>0</v>
      </c>
      <c r="L40" s="647"/>
      <c r="M40" s="647"/>
      <c r="N40" s="645"/>
    </row>
    <row r="41" spans="1:14" ht="15.75">
      <c r="A41" s="638"/>
      <c r="B41" s="638"/>
      <c r="C41" s="639">
        <v>4300</v>
      </c>
      <c r="D41" s="640" t="s">
        <v>319</v>
      </c>
      <c r="E41" s="641">
        <f t="shared" si="0"/>
        <v>1.3133333333333335</v>
      </c>
      <c r="F41" s="642">
        <v>600</v>
      </c>
      <c r="G41" s="643">
        <f t="shared" si="6"/>
        <v>7.88</v>
      </c>
      <c r="H41" s="427">
        <f t="shared" si="7"/>
        <v>7.88</v>
      </c>
      <c r="I41" s="648"/>
      <c r="J41" s="648"/>
      <c r="K41" s="648">
        <v>7.88</v>
      </c>
      <c r="L41" s="649"/>
      <c r="M41" s="649"/>
      <c r="N41" s="648"/>
    </row>
    <row r="42" spans="1:14" ht="31.5">
      <c r="A42" s="638"/>
      <c r="B42" s="638"/>
      <c r="C42" s="639">
        <v>4440</v>
      </c>
      <c r="D42" s="640" t="s">
        <v>509</v>
      </c>
      <c r="E42" s="641">
        <f t="shared" si="0"/>
        <v>77.18565815324166</v>
      </c>
      <c r="F42" s="642">
        <v>4072</v>
      </c>
      <c r="G42" s="643">
        <f t="shared" si="6"/>
        <v>3143</v>
      </c>
      <c r="H42" s="427">
        <f t="shared" si="7"/>
        <v>3143</v>
      </c>
      <c r="I42" s="645"/>
      <c r="J42" s="645"/>
      <c r="K42" s="645">
        <v>3143</v>
      </c>
      <c r="L42" s="647"/>
      <c r="M42" s="647"/>
      <c r="N42" s="645"/>
    </row>
    <row r="43" spans="1:14" ht="31.5">
      <c r="A43" s="638"/>
      <c r="B43" s="638"/>
      <c r="C43" s="639">
        <v>4740</v>
      </c>
      <c r="D43" s="640" t="s">
        <v>347</v>
      </c>
      <c r="E43" s="641">
        <f t="shared" si="0"/>
        <v>0</v>
      </c>
      <c r="F43" s="642">
        <v>300</v>
      </c>
      <c r="G43" s="643">
        <f t="shared" si="6"/>
        <v>0</v>
      </c>
      <c r="H43" s="427">
        <f t="shared" si="7"/>
        <v>0</v>
      </c>
      <c r="I43" s="645"/>
      <c r="J43" s="645"/>
      <c r="K43" s="645">
        <v>0</v>
      </c>
      <c r="L43" s="647"/>
      <c r="M43" s="647"/>
      <c r="N43" s="645"/>
    </row>
    <row r="44" spans="1:14" ht="31.5">
      <c r="A44" s="638"/>
      <c r="B44" s="638"/>
      <c r="C44" s="639">
        <v>6060</v>
      </c>
      <c r="D44" s="640" t="s">
        <v>276</v>
      </c>
      <c r="E44" s="641">
        <f t="shared" si="0"/>
        <v>0</v>
      </c>
      <c r="F44" s="642">
        <v>5500</v>
      </c>
      <c r="G44" s="643">
        <f t="shared" si="6"/>
        <v>0</v>
      </c>
      <c r="H44" s="427">
        <f t="shared" si="7"/>
        <v>0</v>
      </c>
      <c r="I44" s="645"/>
      <c r="J44" s="645"/>
      <c r="K44" s="645">
        <v>0</v>
      </c>
      <c r="L44" s="647"/>
      <c r="M44" s="647"/>
      <c r="N44" s="645">
        <v>0</v>
      </c>
    </row>
    <row r="45" spans="1:14" ht="15.75">
      <c r="A45" s="295"/>
      <c r="B45" s="295">
        <v>80195</v>
      </c>
      <c r="C45" s="295"/>
      <c r="D45" s="330" t="s">
        <v>42</v>
      </c>
      <c r="E45" s="636">
        <f t="shared" si="0"/>
        <v>81.58085569253082</v>
      </c>
      <c r="F45" s="298">
        <f aca="true" t="shared" si="8" ref="F45:N45">SUM(F46:F46)</f>
        <v>11032</v>
      </c>
      <c r="G45" s="298">
        <f t="shared" si="8"/>
        <v>9000</v>
      </c>
      <c r="H45" s="298">
        <f t="shared" si="8"/>
        <v>9000</v>
      </c>
      <c r="I45" s="298">
        <f t="shared" si="8"/>
        <v>0</v>
      </c>
      <c r="J45" s="298">
        <f t="shared" si="8"/>
        <v>0</v>
      </c>
      <c r="K45" s="298">
        <f t="shared" si="8"/>
        <v>9000</v>
      </c>
      <c r="L45" s="298">
        <f t="shared" si="8"/>
        <v>0</v>
      </c>
      <c r="M45" s="298">
        <f t="shared" si="8"/>
        <v>0</v>
      </c>
      <c r="N45" s="298">
        <f t="shared" si="8"/>
        <v>0</v>
      </c>
    </row>
    <row r="46" spans="1:14" ht="31.5">
      <c r="A46" s="295"/>
      <c r="B46" s="295"/>
      <c r="C46" s="299">
        <v>4440</v>
      </c>
      <c r="D46" s="321" t="s">
        <v>359</v>
      </c>
      <c r="E46" s="641">
        <f t="shared" si="0"/>
        <v>81.58085569253082</v>
      </c>
      <c r="F46" s="650">
        <v>11032</v>
      </c>
      <c r="G46" s="643">
        <f>H46+N46</f>
        <v>9000</v>
      </c>
      <c r="H46" s="427">
        <f>SUM(I46:M46)</f>
        <v>9000</v>
      </c>
      <c r="I46" s="302"/>
      <c r="J46" s="302"/>
      <c r="K46" s="651">
        <v>9000</v>
      </c>
      <c r="L46" s="651"/>
      <c r="M46" s="651"/>
      <c r="N46" s="651"/>
    </row>
  </sheetData>
  <mergeCells count="14">
    <mergeCell ref="H4:N4"/>
    <mergeCell ref="H5:H6"/>
    <mergeCell ref="I5:M5"/>
    <mergeCell ref="N5:N6"/>
    <mergeCell ref="A1:N1"/>
    <mergeCell ref="A3:D3"/>
    <mergeCell ref="M3:N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02777777777778" right="0.5902777777777778" top="0.9256944444444444" bottom="0.7569444444444444" header="0.5902777777777778" footer="0.5902777777777778"/>
  <pageSetup horizontalDpi="300" verticalDpi="300" orientation="landscape" paperSize="9" scale="76" r:id="rId1"/>
  <headerFooter alignWithMargins="0">
    <oddHeader>&amp;R&amp;"Times New Roman,Normalny"Załącznik Nr 18 do wykonania budżetu Gminy Barlinek za I półrocze 2010 r.</oddHeader>
    <oddFooter>&amp;C&amp;"Times New Roman,Normalny"&amp;12Strona &amp;P z &amp;N</oddFooter>
  </headerFooter>
  <colBreaks count="1" manualBreakCount="1">
    <brk id="1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V35"/>
  <sheetViews>
    <sheetView showGridLines="0" defaultGridColor="0" view="pageBreakPreview" zoomScale="70" zoomScaleSheetLayoutView="70" colorId="15" workbookViewId="0" topLeftCell="G1">
      <selection activeCell="I11" sqref="I11"/>
    </sheetView>
  </sheetViews>
  <sheetFormatPr defaultColWidth="9.00390625" defaultRowHeight="12.75"/>
  <cols>
    <col min="1" max="1" width="5.75390625" style="652" customWidth="1"/>
    <col min="2" max="2" width="8.75390625" style="652" customWidth="1"/>
    <col min="3" max="3" width="6.00390625" style="652" customWidth="1"/>
    <col min="4" max="4" width="58.625" style="653" customWidth="1"/>
    <col min="5" max="5" width="9.75390625" style="654" customWidth="1"/>
    <col min="6" max="6" width="16.375" style="653" customWidth="1"/>
    <col min="7" max="7" width="18.00390625" style="653" customWidth="1"/>
    <col min="8" max="8" width="17.875" style="653" customWidth="1"/>
    <col min="9" max="10" width="15.75390625" style="653" customWidth="1"/>
    <col min="11" max="11" width="15.375" style="653" customWidth="1"/>
    <col min="12" max="12" width="9.75390625" style="653" customWidth="1"/>
    <col min="13" max="13" width="8.625" style="653" customWidth="1"/>
    <col min="14" max="14" width="10.125" style="653" customWidth="1"/>
    <col min="15" max="16384" width="8.875" style="652" customWidth="1"/>
  </cols>
  <sheetData>
    <row r="1" spans="1:256" s="655" customFormat="1" ht="33" customHeight="1">
      <c r="A1" s="1007" t="s">
        <v>504</v>
      </c>
      <c r="B1" s="1007"/>
      <c r="C1" s="1007"/>
      <c r="D1" s="1007"/>
      <c r="E1" s="1007"/>
      <c r="F1" s="1007"/>
      <c r="G1" s="1007"/>
      <c r="H1" s="1007"/>
      <c r="I1" s="1007"/>
      <c r="J1" s="1007"/>
      <c r="K1" s="1007"/>
      <c r="L1" s="1007"/>
      <c r="M1" s="1007"/>
      <c r="N1" s="1007"/>
      <c r="IA1" s="652"/>
      <c r="IB1" s="652"/>
      <c r="IC1" s="652"/>
      <c r="ID1" s="652"/>
      <c r="IE1" s="652"/>
      <c r="IF1" s="652"/>
      <c r="IG1" s="652"/>
      <c r="IH1" s="652"/>
      <c r="II1" s="652"/>
      <c r="IJ1" s="652"/>
      <c r="IK1" s="652"/>
      <c r="IL1" s="652"/>
      <c r="IM1" s="652"/>
      <c r="IN1" s="652"/>
      <c r="IO1" s="652"/>
      <c r="IP1" s="652"/>
      <c r="IQ1" s="652"/>
      <c r="IR1" s="652"/>
      <c r="IS1" s="652"/>
      <c r="IT1" s="652"/>
      <c r="IU1" s="652"/>
      <c r="IV1" s="652"/>
    </row>
    <row r="2" spans="1:256" s="655" customFormat="1" ht="15.75" customHeight="1">
      <c r="A2" s="1008" t="s">
        <v>502</v>
      </c>
      <c r="B2" s="1008"/>
      <c r="C2" s="1008"/>
      <c r="D2" s="1008"/>
      <c r="E2" s="656"/>
      <c r="F2" s="657"/>
      <c r="G2" s="657"/>
      <c r="H2" s="657"/>
      <c r="I2" s="657"/>
      <c r="J2" s="657"/>
      <c r="K2" s="657"/>
      <c r="L2" s="657"/>
      <c r="M2" s="657"/>
      <c r="N2" s="658"/>
      <c r="IA2" s="652"/>
      <c r="IB2" s="652"/>
      <c r="IC2" s="652"/>
      <c r="ID2" s="652"/>
      <c r="IE2" s="652"/>
      <c r="IF2" s="652"/>
      <c r="IG2" s="652"/>
      <c r="IH2" s="652"/>
      <c r="II2" s="652"/>
      <c r="IJ2" s="652"/>
      <c r="IK2" s="652"/>
      <c r="IL2" s="652"/>
      <c r="IM2" s="652"/>
      <c r="IN2" s="652"/>
      <c r="IO2" s="652"/>
      <c r="IP2" s="652"/>
      <c r="IQ2" s="652"/>
      <c r="IR2" s="652"/>
      <c r="IS2" s="652"/>
      <c r="IT2" s="652"/>
      <c r="IU2" s="652"/>
      <c r="IV2" s="652"/>
    </row>
    <row r="3" spans="1:256" s="661" customFormat="1" ht="13.5" customHeight="1">
      <c r="A3" s="1009" t="s">
        <v>1</v>
      </c>
      <c r="B3" s="1009" t="s">
        <v>31</v>
      </c>
      <c r="C3" s="1010" t="s">
        <v>32</v>
      </c>
      <c r="D3" s="1010" t="s">
        <v>505</v>
      </c>
      <c r="E3" s="1011" t="s">
        <v>5</v>
      </c>
      <c r="F3" s="1012" t="s">
        <v>3</v>
      </c>
      <c r="G3" s="1012" t="s">
        <v>243</v>
      </c>
      <c r="H3" s="1012" t="s">
        <v>36</v>
      </c>
      <c r="I3" s="1012"/>
      <c r="J3" s="1012"/>
      <c r="K3" s="1012"/>
      <c r="L3" s="1012"/>
      <c r="M3" s="1012"/>
      <c r="N3" s="1012"/>
      <c r="IA3" s="662"/>
      <c r="IB3" s="662"/>
      <c r="IC3" s="662"/>
      <c r="ID3" s="662"/>
      <c r="IE3" s="662"/>
      <c r="IF3" s="662"/>
      <c r="IG3" s="662"/>
      <c r="IH3" s="662"/>
      <c r="II3" s="662"/>
      <c r="IJ3" s="662"/>
      <c r="IK3" s="662"/>
      <c r="IL3" s="662"/>
      <c r="IM3" s="662"/>
      <c r="IN3" s="662"/>
      <c r="IO3" s="662"/>
      <c r="IP3" s="662"/>
      <c r="IQ3" s="662"/>
      <c r="IR3" s="662"/>
      <c r="IS3" s="662"/>
      <c r="IT3" s="662"/>
      <c r="IU3" s="662"/>
      <c r="IV3" s="662"/>
    </row>
    <row r="4" spans="1:256" s="661" customFormat="1" ht="13.5" customHeight="1">
      <c r="A4" s="1009"/>
      <c r="B4" s="1009"/>
      <c r="C4" s="1010"/>
      <c r="D4" s="1010"/>
      <c r="E4" s="1011"/>
      <c r="F4" s="1012"/>
      <c r="G4" s="1012"/>
      <c r="H4" s="1012" t="s">
        <v>427</v>
      </c>
      <c r="I4" s="1012" t="s">
        <v>245</v>
      </c>
      <c r="J4" s="1012"/>
      <c r="K4" s="1012"/>
      <c r="L4" s="1012"/>
      <c r="M4" s="1012"/>
      <c r="N4" s="1012" t="s">
        <v>246</v>
      </c>
      <c r="IA4" s="662"/>
      <c r="IB4" s="662"/>
      <c r="IC4" s="662"/>
      <c r="ID4" s="662"/>
      <c r="IE4" s="662"/>
      <c r="IF4" s="662"/>
      <c r="IG4" s="662"/>
      <c r="IH4" s="662"/>
      <c r="II4" s="662"/>
      <c r="IJ4" s="662"/>
      <c r="IK4" s="662"/>
      <c r="IL4" s="662"/>
      <c r="IM4" s="662"/>
      <c r="IN4" s="662"/>
      <c r="IO4" s="662"/>
      <c r="IP4" s="662"/>
      <c r="IQ4" s="662"/>
      <c r="IR4" s="662"/>
      <c r="IS4" s="662"/>
      <c r="IT4" s="662"/>
      <c r="IU4" s="662"/>
      <c r="IV4" s="662"/>
    </row>
    <row r="5" spans="1:256" s="661" customFormat="1" ht="48">
      <c r="A5" s="1009"/>
      <c r="B5" s="1009"/>
      <c r="C5" s="1010"/>
      <c r="D5" s="1010"/>
      <c r="E5" s="1011"/>
      <c r="F5" s="1012"/>
      <c r="G5" s="1012"/>
      <c r="H5" s="1012"/>
      <c r="I5" s="660" t="s">
        <v>253</v>
      </c>
      <c r="J5" s="660" t="s">
        <v>254</v>
      </c>
      <c r="K5" s="359" t="s">
        <v>255</v>
      </c>
      <c r="L5" s="562" t="s">
        <v>249</v>
      </c>
      <c r="M5" s="659" t="s">
        <v>440</v>
      </c>
      <c r="N5" s="1012"/>
      <c r="IA5" s="662"/>
      <c r="IB5" s="662"/>
      <c r="IC5" s="662"/>
      <c r="ID5" s="662"/>
      <c r="IE5" s="662"/>
      <c r="IF5" s="662"/>
      <c r="IG5" s="662"/>
      <c r="IH5" s="662"/>
      <c r="II5" s="662"/>
      <c r="IJ5" s="662"/>
      <c r="IK5" s="662"/>
      <c r="IL5" s="662"/>
      <c r="IM5" s="662"/>
      <c r="IN5" s="662"/>
      <c r="IO5" s="662"/>
      <c r="IP5" s="662"/>
      <c r="IQ5" s="662"/>
      <c r="IR5" s="662"/>
      <c r="IS5" s="662"/>
      <c r="IT5" s="662"/>
      <c r="IU5" s="662"/>
      <c r="IV5" s="662"/>
    </row>
    <row r="6" spans="1:256" s="665" customFormat="1" ht="12.75">
      <c r="A6" s="663">
        <v>1</v>
      </c>
      <c r="B6" s="663">
        <v>2</v>
      </c>
      <c r="C6" s="663">
        <v>3</v>
      </c>
      <c r="D6" s="663">
        <v>4</v>
      </c>
      <c r="E6" s="664">
        <v>5</v>
      </c>
      <c r="F6" s="663">
        <v>6</v>
      </c>
      <c r="G6" s="663">
        <v>7</v>
      </c>
      <c r="H6" s="663">
        <v>8</v>
      </c>
      <c r="I6" s="663">
        <v>9</v>
      </c>
      <c r="J6" s="663">
        <v>10</v>
      </c>
      <c r="K6" s="663">
        <v>11</v>
      </c>
      <c r="L6" s="663">
        <v>12</v>
      </c>
      <c r="M6" s="663">
        <v>13</v>
      </c>
      <c r="N6" s="663">
        <v>14</v>
      </c>
      <c r="IA6" s="666"/>
      <c r="IB6" s="666"/>
      <c r="IC6" s="666"/>
      <c r="ID6" s="666"/>
      <c r="IE6" s="666"/>
      <c r="IF6" s="666"/>
      <c r="IG6" s="666"/>
      <c r="IH6" s="666"/>
      <c r="II6" s="666"/>
      <c r="IJ6" s="666"/>
      <c r="IK6" s="666"/>
      <c r="IL6" s="666"/>
      <c r="IM6" s="666"/>
      <c r="IN6" s="666"/>
      <c r="IO6" s="666"/>
      <c r="IP6" s="666"/>
      <c r="IQ6" s="666"/>
      <c r="IR6" s="666"/>
      <c r="IS6" s="666"/>
      <c r="IT6" s="666"/>
      <c r="IU6" s="666"/>
      <c r="IV6" s="666"/>
    </row>
    <row r="7" spans="1:256" s="655" customFormat="1" ht="15.75">
      <c r="A7" s="306">
        <v>801</v>
      </c>
      <c r="B7" s="306"/>
      <c r="C7" s="306"/>
      <c r="D7" s="307" t="s">
        <v>134</v>
      </c>
      <c r="E7" s="625">
        <f>G7/F7*100</f>
        <v>50.260056994090384</v>
      </c>
      <c r="F7" s="667">
        <f>F8+F29+F34</f>
        <v>1607886</v>
      </c>
      <c r="G7" s="667">
        <f>SUM(G8+G29+G34)</f>
        <v>808124.42</v>
      </c>
      <c r="H7" s="667">
        <f>H8+H29+H34</f>
        <v>808124.42</v>
      </c>
      <c r="I7" s="667">
        <f>I8+I29</f>
        <v>484593.15</v>
      </c>
      <c r="J7" s="667">
        <f>J8+J29</f>
        <v>88080.47</v>
      </c>
      <c r="K7" s="667">
        <f>K8+K29</f>
        <v>225436.8</v>
      </c>
      <c r="L7" s="667">
        <f>L8+L29</f>
        <v>170</v>
      </c>
      <c r="M7" s="667">
        <f>M8+M29</f>
        <v>0</v>
      </c>
      <c r="N7" s="667">
        <v>0</v>
      </c>
      <c r="O7" s="668"/>
      <c r="P7" s="668"/>
      <c r="Q7" s="668"/>
      <c r="R7" s="668"/>
      <c r="S7" s="668"/>
      <c r="T7" s="668"/>
      <c r="U7" s="668"/>
      <c r="V7" s="668"/>
      <c r="IA7" s="652"/>
      <c r="IB7" s="652"/>
      <c r="IC7" s="652"/>
      <c r="ID7" s="652"/>
      <c r="IE7" s="652"/>
      <c r="IF7" s="652"/>
      <c r="IG7" s="652"/>
      <c r="IH7" s="652"/>
      <c r="II7" s="652"/>
      <c r="IJ7" s="652"/>
      <c r="IK7" s="652"/>
      <c r="IL7" s="652"/>
      <c r="IM7" s="652"/>
      <c r="IN7" s="652"/>
      <c r="IO7" s="652"/>
      <c r="IP7" s="652"/>
      <c r="IQ7" s="652"/>
      <c r="IR7" s="652"/>
      <c r="IS7" s="652"/>
      <c r="IT7" s="652"/>
      <c r="IU7" s="652"/>
      <c r="IV7" s="652"/>
    </row>
    <row r="8" spans="1:256" s="655" customFormat="1" ht="15.75">
      <c r="A8" s="309"/>
      <c r="B8" s="309">
        <v>80104</v>
      </c>
      <c r="C8" s="309"/>
      <c r="D8" s="310" t="s">
        <v>348</v>
      </c>
      <c r="E8" s="669">
        <f>G7/F7*100</f>
        <v>50.260056994090384</v>
      </c>
      <c r="F8" s="670">
        <f aca="true" t="shared" si="0" ref="F8:N8">SUM(F9:F28)</f>
        <v>1593442</v>
      </c>
      <c r="G8" s="670">
        <f t="shared" si="0"/>
        <v>795408.13</v>
      </c>
      <c r="H8" s="670">
        <f t="shared" si="0"/>
        <v>795408.13</v>
      </c>
      <c r="I8" s="670">
        <f t="shared" si="0"/>
        <v>484593.15</v>
      </c>
      <c r="J8" s="670">
        <f t="shared" si="0"/>
        <v>88080.47</v>
      </c>
      <c r="K8" s="670">
        <f t="shared" si="0"/>
        <v>222564.50999999998</v>
      </c>
      <c r="L8" s="670">
        <f t="shared" si="0"/>
        <v>170</v>
      </c>
      <c r="M8" s="670">
        <f t="shared" si="0"/>
        <v>0</v>
      </c>
      <c r="N8" s="670">
        <f t="shared" si="0"/>
        <v>0</v>
      </c>
      <c r="O8" s="668"/>
      <c r="P8" s="668"/>
      <c r="Q8" s="668"/>
      <c r="R8" s="668"/>
      <c r="S8" s="668"/>
      <c r="T8" s="668"/>
      <c r="U8" s="668"/>
      <c r="V8" s="668"/>
      <c r="IA8" s="652"/>
      <c r="IB8" s="652"/>
      <c r="IC8" s="652"/>
      <c r="ID8" s="652"/>
      <c r="IE8" s="652"/>
      <c r="IF8" s="652"/>
      <c r="IG8" s="652"/>
      <c r="IH8" s="652"/>
      <c r="II8" s="652"/>
      <c r="IJ8" s="652"/>
      <c r="IK8" s="652"/>
      <c r="IL8" s="652"/>
      <c r="IM8" s="652"/>
      <c r="IN8" s="652"/>
      <c r="IO8" s="652"/>
      <c r="IP8" s="652"/>
      <c r="IQ8" s="652"/>
      <c r="IR8" s="652"/>
      <c r="IS8" s="652"/>
      <c r="IT8" s="652"/>
      <c r="IU8" s="652"/>
      <c r="IV8" s="652"/>
    </row>
    <row r="9" spans="1:256" s="655" customFormat="1" ht="15.75">
      <c r="A9" s="671"/>
      <c r="B9" s="672"/>
      <c r="C9" s="673">
        <v>3020</v>
      </c>
      <c r="D9" s="265" t="s">
        <v>506</v>
      </c>
      <c r="E9" s="674">
        <f aca="true" t="shared" si="1" ref="E9:E35">G9/F9*100</f>
        <v>3.1038889903231697</v>
      </c>
      <c r="F9" s="569">
        <v>5477</v>
      </c>
      <c r="G9" s="568">
        <f aca="true" t="shared" si="2" ref="G9:G28">H9+N9</f>
        <v>170</v>
      </c>
      <c r="H9" s="262">
        <f aca="true" t="shared" si="3" ref="H9:H28">SUM(I9:M9)</f>
        <v>170</v>
      </c>
      <c r="I9" s="569"/>
      <c r="J9" s="569"/>
      <c r="K9" s="675"/>
      <c r="L9" s="569">
        <v>170</v>
      </c>
      <c r="M9" s="676"/>
      <c r="N9" s="675"/>
      <c r="O9" s="668"/>
      <c r="P9" s="668"/>
      <c r="Q9" s="668"/>
      <c r="R9" s="668"/>
      <c r="S9" s="668"/>
      <c r="T9" s="668"/>
      <c r="U9" s="668"/>
      <c r="V9" s="668"/>
      <c r="IA9" s="652"/>
      <c r="IB9" s="652"/>
      <c r="IC9" s="652"/>
      <c r="ID9" s="652"/>
      <c r="IE9" s="652"/>
      <c r="IF9" s="652"/>
      <c r="IG9" s="652"/>
      <c r="IH9" s="652"/>
      <c r="II9" s="652"/>
      <c r="IJ9" s="652"/>
      <c r="IK9" s="652"/>
      <c r="IL9" s="652"/>
      <c r="IM9" s="652"/>
      <c r="IN9" s="652"/>
      <c r="IO9" s="652"/>
      <c r="IP9" s="652"/>
      <c r="IQ9" s="652"/>
      <c r="IR9" s="652"/>
      <c r="IS9" s="652"/>
      <c r="IT9" s="652"/>
      <c r="IU9" s="652"/>
      <c r="IV9" s="652"/>
    </row>
    <row r="10" spans="1:256" s="655" customFormat="1" ht="15.75">
      <c r="A10" s="671"/>
      <c r="B10" s="672"/>
      <c r="C10" s="673">
        <v>4010</v>
      </c>
      <c r="D10" s="265" t="s">
        <v>334</v>
      </c>
      <c r="E10" s="674">
        <f t="shared" si="1"/>
        <v>48.26987522874038</v>
      </c>
      <c r="F10" s="569">
        <v>962882</v>
      </c>
      <c r="G10" s="568">
        <f t="shared" si="2"/>
        <v>464781.94</v>
      </c>
      <c r="H10" s="262">
        <f t="shared" si="3"/>
        <v>464781.94</v>
      </c>
      <c r="I10" s="569">
        <v>464781.94</v>
      </c>
      <c r="J10" s="569"/>
      <c r="K10" s="677"/>
      <c r="L10" s="678"/>
      <c r="M10" s="678"/>
      <c r="N10" s="677"/>
      <c r="O10" s="668"/>
      <c r="P10" s="668"/>
      <c r="Q10" s="668"/>
      <c r="R10" s="668"/>
      <c r="S10" s="668"/>
      <c r="T10" s="668"/>
      <c r="U10" s="668"/>
      <c r="V10" s="668"/>
      <c r="IA10" s="652"/>
      <c r="IB10" s="652"/>
      <c r="IC10" s="652"/>
      <c r="ID10" s="652"/>
      <c r="IE10" s="652"/>
      <c r="IF10" s="652"/>
      <c r="IG10" s="652"/>
      <c r="IH10" s="652"/>
      <c r="II10" s="652"/>
      <c r="IJ10" s="652"/>
      <c r="IK10" s="652"/>
      <c r="IL10" s="652"/>
      <c r="IM10" s="652"/>
      <c r="IN10" s="652"/>
      <c r="IO10" s="652"/>
      <c r="IP10" s="652"/>
      <c r="IQ10" s="652"/>
      <c r="IR10" s="652"/>
      <c r="IS10" s="652"/>
      <c r="IT10" s="652"/>
      <c r="IU10" s="652"/>
      <c r="IV10" s="652"/>
    </row>
    <row r="11" spans="1:256" s="655" customFormat="1" ht="15.75">
      <c r="A11" s="671"/>
      <c r="B11" s="672"/>
      <c r="C11" s="673">
        <v>4040</v>
      </c>
      <c r="D11" s="265" t="s">
        <v>351</v>
      </c>
      <c r="E11" s="674">
        <f t="shared" si="1"/>
        <v>99.99601251766606</v>
      </c>
      <c r="F11" s="569">
        <v>19812</v>
      </c>
      <c r="G11" s="568">
        <f t="shared" si="2"/>
        <v>19811.21</v>
      </c>
      <c r="H11" s="262">
        <f t="shared" si="3"/>
        <v>19811.21</v>
      </c>
      <c r="I11" s="569">
        <v>19811.21</v>
      </c>
      <c r="J11" s="569"/>
      <c r="K11" s="677"/>
      <c r="L11" s="678"/>
      <c r="M11" s="678"/>
      <c r="N11" s="677"/>
      <c r="O11" s="668"/>
      <c r="P11" s="668"/>
      <c r="Q11" s="668"/>
      <c r="R11" s="668"/>
      <c r="S11" s="668"/>
      <c r="T11" s="668"/>
      <c r="U11" s="668"/>
      <c r="V11" s="668"/>
      <c r="IA11" s="652"/>
      <c r="IB11" s="652"/>
      <c r="IC11" s="652"/>
      <c r="ID11" s="652"/>
      <c r="IE11" s="652"/>
      <c r="IF11" s="652"/>
      <c r="IG11" s="652"/>
      <c r="IH11" s="652"/>
      <c r="II11" s="652"/>
      <c r="IJ11" s="652"/>
      <c r="IK11" s="652"/>
      <c r="IL11" s="652"/>
      <c r="IM11" s="652"/>
      <c r="IN11" s="652"/>
      <c r="IO11" s="652"/>
      <c r="IP11" s="652"/>
      <c r="IQ11" s="652"/>
      <c r="IR11" s="652"/>
      <c r="IS11" s="652"/>
      <c r="IT11" s="652"/>
      <c r="IU11" s="652"/>
      <c r="IV11" s="652"/>
    </row>
    <row r="12" spans="1:256" s="655" customFormat="1" ht="15.75">
      <c r="A12" s="671"/>
      <c r="B12" s="672"/>
      <c r="C12" s="673">
        <v>4110</v>
      </c>
      <c r="D12" s="265" t="s">
        <v>352</v>
      </c>
      <c r="E12" s="674">
        <f t="shared" si="1"/>
        <v>47.36119508933382</v>
      </c>
      <c r="F12" s="569">
        <v>157779</v>
      </c>
      <c r="G12" s="568">
        <f t="shared" si="2"/>
        <v>74726.02</v>
      </c>
      <c r="H12" s="262">
        <f t="shared" si="3"/>
        <v>74726.02</v>
      </c>
      <c r="I12" s="569"/>
      <c r="J12" s="569">
        <v>74726.02</v>
      </c>
      <c r="K12" s="677"/>
      <c r="L12" s="678"/>
      <c r="M12" s="678"/>
      <c r="N12" s="677"/>
      <c r="O12" s="668"/>
      <c r="P12" s="668"/>
      <c r="Q12" s="668"/>
      <c r="R12" s="668"/>
      <c r="S12" s="668"/>
      <c r="T12" s="668"/>
      <c r="U12" s="668"/>
      <c r="V12" s="668"/>
      <c r="IA12" s="652"/>
      <c r="IB12" s="652"/>
      <c r="IC12" s="652"/>
      <c r="ID12" s="652"/>
      <c r="IE12" s="652"/>
      <c r="IF12" s="652"/>
      <c r="IG12" s="652"/>
      <c r="IH12" s="652"/>
      <c r="II12" s="652"/>
      <c r="IJ12" s="652"/>
      <c r="IK12" s="652"/>
      <c r="IL12" s="652"/>
      <c r="IM12" s="652"/>
      <c r="IN12" s="652"/>
      <c r="IO12" s="652"/>
      <c r="IP12" s="652"/>
      <c r="IQ12" s="652"/>
      <c r="IR12" s="652"/>
      <c r="IS12" s="652"/>
      <c r="IT12" s="652"/>
      <c r="IU12" s="652"/>
      <c r="IV12" s="652"/>
    </row>
    <row r="13" spans="1:256" s="655" customFormat="1" ht="15.75">
      <c r="A13" s="671"/>
      <c r="B13" s="672"/>
      <c r="C13" s="673">
        <v>4120</v>
      </c>
      <c r="D13" s="265" t="s">
        <v>315</v>
      </c>
      <c r="E13" s="674">
        <f t="shared" si="1"/>
        <v>52.47740490411821</v>
      </c>
      <c r="F13" s="569">
        <v>25448</v>
      </c>
      <c r="G13" s="568">
        <f t="shared" si="2"/>
        <v>13354.45</v>
      </c>
      <c r="H13" s="262">
        <f t="shared" si="3"/>
        <v>13354.45</v>
      </c>
      <c r="I13" s="569"/>
      <c r="J13" s="569">
        <v>13354.45</v>
      </c>
      <c r="K13" s="677"/>
      <c r="L13" s="678"/>
      <c r="M13" s="678"/>
      <c r="N13" s="677"/>
      <c r="O13" s="668"/>
      <c r="P13" s="668"/>
      <c r="Q13" s="668"/>
      <c r="R13" s="668"/>
      <c r="S13" s="668"/>
      <c r="T13" s="668"/>
      <c r="U13" s="668"/>
      <c r="V13" s="668"/>
      <c r="IA13" s="652"/>
      <c r="IB13" s="652"/>
      <c r="IC13" s="652"/>
      <c r="ID13" s="652"/>
      <c r="IE13" s="652"/>
      <c r="IF13" s="652"/>
      <c r="IG13" s="652"/>
      <c r="IH13" s="652"/>
      <c r="II13" s="652"/>
      <c r="IJ13" s="652"/>
      <c r="IK13" s="652"/>
      <c r="IL13" s="652"/>
      <c r="IM13" s="652"/>
      <c r="IN13" s="652"/>
      <c r="IO13" s="652"/>
      <c r="IP13" s="652"/>
      <c r="IQ13" s="652"/>
      <c r="IR13" s="652"/>
      <c r="IS13" s="652"/>
      <c r="IT13" s="652"/>
      <c r="IU13" s="652"/>
      <c r="IV13" s="652"/>
    </row>
    <row r="14" spans="1:256" s="655" customFormat="1" ht="15.75">
      <c r="A14" s="671"/>
      <c r="B14" s="672"/>
      <c r="C14" s="673">
        <v>4170</v>
      </c>
      <c r="D14" s="265" t="s">
        <v>403</v>
      </c>
      <c r="E14" s="674">
        <f t="shared" si="1"/>
        <v>0</v>
      </c>
      <c r="F14" s="569">
        <v>400</v>
      </c>
      <c r="G14" s="568">
        <f t="shared" si="2"/>
        <v>0</v>
      </c>
      <c r="H14" s="262">
        <f t="shared" si="3"/>
        <v>0</v>
      </c>
      <c r="I14" s="569"/>
      <c r="J14" s="569">
        <v>0</v>
      </c>
      <c r="K14" s="677"/>
      <c r="L14" s="678"/>
      <c r="M14" s="678"/>
      <c r="N14" s="677"/>
      <c r="O14" s="668"/>
      <c r="P14" s="668"/>
      <c r="Q14" s="668"/>
      <c r="R14" s="668"/>
      <c r="S14" s="668"/>
      <c r="T14" s="668"/>
      <c r="U14" s="668"/>
      <c r="V14" s="668"/>
      <c r="IA14" s="652"/>
      <c r="IB14" s="652"/>
      <c r="IC14" s="652"/>
      <c r="ID14" s="652"/>
      <c r="IE14" s="652"/>
      <c r="IF14" s="652"/>
      <c r="IG14" s="652"/>
      <c r="IH14" s="652"/>
      <c r="II14" s="652"/>
      <c r="IJ14" s="652"/>
      <c r="IK14" s="652"/>
      <c r="IL14" s="652"/>
      <c r="IM14" s="652"/>
      <c r="IN14" s="652"/>
      <c r="IO14" s="652"/>
      <c r="IP14" s="652"/>
      <c r="IQ14" s="652"/>
      <c r="IR14" s="652"/>
      <c r="IS14" s="652"/>
      <c r="IT14" s="652"/>
      <c r="IU14" s="652"/>
      <c r="IV14" s="652"/>
    </row>
    <row r="15" spans="1:256" s="655" customFormat="1" ht="15.75">
      <c r="A15" s="671"/>
      <c r="B15" s="672"/>
      <c r="C15" s="673">
        <v>4210</v>
      </c>
      <c r="D15" s="265" t="s">
        <v>291</v>
      </c>
      <c r="E15" s="674">
        <f t="shared" si="1"/>
        <v>78.81622775800712</v>
      </c>
      <c r="F15" s="569">
        <v>21075</v>
      </c>
      <c r="G15" s="568">
        <f t="shared" si="2"/>
        <v>16610.52</v>
      </c>
      <c r="H15" s="262">
        <f t="shared" si="3"/>
        <v>16610.52</v>
      </c>
      <c r="I15" s="569"/>
      <c r="J15" s="569"/>
      <c r="K15" s="569">
        <v>16610.52</v>
      </c>
      <c r="L15" s="678"/>
      <c r="M15" s="678"/>
      <c r="N15" s="677"/>
      <c r="O15" s="668"/>
      <c r="P15" s="668"/>
      <c r="Q15" s="668"/>
      <c r="R15" s="668"/>
      <c r="S15" s="668"/>
      <c r="T15" s="668"/>
      <c r="U15" s="668"/>
      <c r="V15" s="668"/>
      <c r="IA15" s="652"/>
      <c r="IB15" s="652"/>
      <c r="IC15" s="652"/>
      <c r="ID15" s="652"/>
      <c r="IE15" s="652"/>
      <c r="IF15" s="652"/>
      <c r="IG15" s="652"/>
      <c r="IH15" s="652"/>
      <c r="II15" s="652"/>
      <c r="IJ15" s="652"/>
      <c r="IK15" s="652"/>
      <c r="IL15" s="652"/>
      <c r="IM15" s="652"/>
      <c r="IN15" s="652"/>
      <c r="IO15" s="652"/>
      <c r="IP15" s="652"/>
      <c r="IQ15" s="652"/>
      <c r="IR15" s="652"/>
      <c r="IS15" s="652"/>
      <c r="IT15" s="652"/>
      <c r="IU15" s="652"/>
      <c r="IV15" s="652"/>
    </row>
    <row r="16" spans="1:256" s="655" customFormat="1" ht="15.75">
      <c r="A16" s="671"/>
      <c r="B16" s="672"/>
      <c r="C16" s="673">
        <v>4220</v>
      </c>
      <c r="D16" s="265" t="s">
        <v>353</v>
      </c>
      <c r="E16" s="674">
        <f t="shared" si="1"/>
        <v>37.99638145003266</v>
      </c>
      <c r="F16" s="569">
        <v>153100</v>
      </c>
      <c r="G16" s="568">
        <f t="shared" si="2"/>
        <v>58172.46</v>
      </c>
      <c r="H16" s="262">
        <f t="shared" si="3"/>
        <v>58172.46</v>
      </c>
      <c r="I16" s="569"/>
      <c r="J16" s="569"/>
      <c r="K16" s="569">
        <v>58172.46</v>
      </c>
      <c r="L16" s="678"/>
      <c r="M16" s="678"/>
      <c r="N16" s="677"/>
      <c r="O16" s="668"/>
      <c r="P16" s="668"/>
      <c r="Q16" s="668"/>
      <c r="R16" s="668"/>
      <c r="S16" s="668"/>
      <c r="T16" s="668"/>
      <c r="U16" s="668"/>
      <c r="V16" s="668"/>
      <c r="IA16" s="652"/>
      <c r="IB16" s="652"/>
      <c r="IC16" s="652"/>
      <c r="ID16" s="652"/>
      <c r="IE16" s="652"/>
      <c r="IF16" s="652"/>
      <c r="IG16" s="652"/>
      <c r="IH16" s="652"/>
      <c r="II16" s="652"/>
      <c r="IJ16" s="652"/>
      <c r="IK16" s="652"/>
      <c r="IL16" s="652"/>
      <c r="IM16" s="652"/>
      <c r="IN16" s="652"/>
      <c r="IO16" s="652"/>
      <c r="IP16" s="652"/>
      <c r="IQ16" s="652"/>
      <c r="IR16" s="652"/>
      <c r="IS16" s="652"/>
      <c r="IT16" s="652"/>
      <c r="IU16" s="652"/>
      <c r="IV16" s="652"/>
    </row>
    <row r="17" spans="1:256" s="655" customFormat="1" ht="15.75">
      <c r="A17" s="671"/>
      <c r="B17" s="672"/>
      <c r="C17" s="673">
        <v>4240</v>
      </c>
      <c r="D17" s="265" t="s">
        <v>344</v>
      </c>
      <c r="E17" s="674">
        <f t="shared" si="1"/>
        <v>59.49628571428571</v>
      </c>
      <c r="F17" s="569">
        <v>3500</v>
      </c>
      <c r="G17" s="568">
        <f t="shared" si="2"/>
        <v>2082.37</v>
      </c>
      <c r="H17" s="262">
        <f t="shared" si="3"/>
        <v>2082.37</v>
      </c>
      <c r="I17" s="569"/>
      <c r="J17" s="569"/>
      <c r="K17" s="569">
        <v>2082.37</v>
      </c>
      <c r="L17" s="678"/>
      <c r="M17" s="678"/>
      <c r="N17" s="677"/>
      <c r="O17" s="668"/>
      <c r="P17" s="668"/>
      <c r="Q17" s="668"/>
      <c r="R17" s="668"/>
      <c r="S17" s="668"/>
      <c r="T17" s="668"/>
      <c r="U17" s="668"/>
      <c r="V17" s="668"/>
      <c r="IA17" s="652"/>
      <c r="IB17" s="652"/>
      <c r="IC17" s="652"/>
      <c r="ID17" s="652"/>
      <c r="IE17" s="652"/>
      <c r="IF17" s="652"/>
      <c r="IG17" s="652"/>
      <c r="IH17" s="652"/>
      <c r="II17" s="652"/>
      <c r="IJ17" s="652"/>
      <c r="IK17" s="652"/>
      <c r="IL17" s="652"/>
      <c r="IM17" s="652"/>
      <c r="IN17" s="652"/>
      <c r="IO17" s="652"/>
      <c r="IP17" s="652"/>
      <c r="IQ17" s="652"/>
      <c r="IR17" s="652"/>
      <c r="IS17" s="652"/>
      <c r="IT17" s="652"/>
      <c r="IU17" s="652"/>
      <c r="IV17" s="652"/>
    </row>
    <row r="18" spans="1:256" s="655" customFormat="1" ht="15.75">
      <c r="A18" s="671"/>
      <c r="B18" s="672"/>
      <c r="C18" s="673">
        <v>4260</v>
      </c>
      <c r="D18" s="265" t="s">
        <v>354</v>
      </c>
      <c r="E18" s="674">
        <f t="shared" si="1"/>
        <v>57.34553548387097</v>
      </c>
      <c r="F18" s="569">
        <v>155000</v>
      </c>
      <c r="G18" s="568">
        <f t="shared" si="2"/>
        <v>88885.58</v>
      </c>
      <c r="H18" s="262">
        <f t="shared" si="3"/>
        <v>88885.58</v>
      </c>
      <c r="I18" s="569"/>
      <c r="J18" s="569"/>
      <c r="K18" s="569">
        <v>88885.58</v>
      </c>
      <c r="L18" s="678"/>
      <c r="M18" s="678"/>
      <c r="N18" s="677"/>
      <c r="O18" s="668"/>
      <c r="P18" s="668"/>
      <c r="Q18" s="668"/>
      <c r="R18" s="668"/>
      <c r="S18" s="668"/>
      <c r="T18" s="668"/>
      <c r="U18" s="668"/>
      <c r="V18" s="668"/>
      <c r="IA18" s="652"/>
      <c r="IB18" s="652"/>
      <c r="IC18" s="652"/>
      <c r="ID18" s="652"/>
      <c r="IE18" s="652"/>
      <c r="IF18" s="652"/>
      <c r="IG18" s="652"/>
      <c r="IH18" s="652"/>
      <c r="II18" s="652"/>
      <c r="IJ18" s="652"/>
      <c r="IK18" s="652"/>
      <c r="IL18" s="652"/>
      <c r="IM18" s="652"/>
      <c r="IN18" s="652"/>
      <c r="IO18" s="652"/>
      <c r="IP18" s="652"/>
      <c r="IQ18" s="652"/>
      <c r="IR18" s="652"/>
      <c r="IS18" s="652"/>
      <c r="IT18" s="652"/>
      <c r="IU18" s="652"/>
      <c r="IV18" s="652"/>
    </row>
    <row r="19" spans="1:256" s="655" customFormat="1" ht="15.75">
      <c r="A19" s="671"/>
      <c r="B19" s="672"/>
      <c r="C19" s="673">
        <v>4270</v>
      </c>
      <c r="D19" s="265" t="s">
        <v>293</v>
      </c>
      <c r="E19" s="674">
        <f t="shared" si="1"/>
        <v>17.080000000000002</v>
      </c>
      <c r="F19" s="569">
        <v>10000</v>
      </c>
      <c r="G19" s="568">
        <f t="shared" si="2"/>
        <v>1708</v>
      </c>
      <c r="H19" s="262">
        <f t="shared" si="3"/>
        <v>1708</v>
      </c>
      <c r="I19" s="569"/>
      <c r="J19" s="569"/>
      <c r="K19" s="569">
        <v>1708</v>
      </c>
      <c r="L19" s="679"/>
      <c r="M19" s="679"/>
      <c r="N19" s="680"/>
      <c r="O19" s="668"/>
      <c r="P19" s="668"/>
      <c r="Q19" s="668"/>
      <c r="R19" s="668"/>
      <c r="S19" s="668"/>
      <c r="T19" s="668"/>
      <c r="U19" s="668"/>
      <c r="V19" s="668"/>
      <c r="IA19" s="652"/>
      <c r="IB19" s="652"/>
      <c r="IC19" s="652"/>
      <c r="ID19" s="652"/>
      <c r="IE19" s="652"/>
      <c r="IF19" s="652"/>
      <c r="IG19" s="652"/>
      <c r="IH19" s="652"/>
      <c r="II19" s="652"/>
      <c r="IJ19" s="652"/>
      <c r="IK19" s="652"/>
      <c r="IL19" s="652"/>
      <c r="IM19" s="652"/>
      <c r="IN19" s="652"/>
      <c r="IO19" s="652"/>
      <c r="IP19" s="652"/>
      <c r="IQ19" s="652"/>
      <c r="IR19" s="652"/>
      <c r="IS19" s="652"/>
      <c r="IT19" s="652"/>
      <c r="IU19" s="652"/>
      <c r="IV19" s="652"/>
    </row>
    <row r="20" spans="1:256" s="655" customFormat="1" ht="15.75">
      <c r="A20" s="671"/>
      <c r="B20" s="672"/>
      <c r="C20" s="673">
        <v>4280</v>
      </c>
      <c r="D20" s="265" t="s">
        <v>355</v>
      </c>
      <c r="E20" s="674">
        <f t="shared" si="1"/>
        <v>0</v>
      </c>
      <c r="F20" s="569">
        <v>1450</v>
      </c>
      <c r="G20" s="568">
        <f t="shared" si="2"/>
        <v>0</v>
      </c>
      <c r="H20" s="262">
        <f t="shared" si="3"/>
        <v>0</v>
      </c>
      <c r="I20" s="569"/>
      <c r="J20" s="569"/>
      <c r="K20" s="569">
        <v>0</v>
      </c>
      <c r="L20" s="678"/>
      <c r="M20" s="678"/>
      <c r="N20" s="677"/>
      <c r="O20" s="668"/>
      <c r="P20" s="668"/>
      <c r="Q20" s="668"/>
      <c r="R20" s="668"/>
      <c r="S20" s="668"/>
      <c r="T20" s="668"/>
      <c r="U20" s="668"/>
      <c r="V20" s="668"/>
      <c r="IA20" s="652"/>
      <c r="IB20" s="652"/>
      <c r="IC20" s="652"/>
      <c r="ID20" s="652"/>
      <c r="IE20" s="652"/>
      <c r="IF20" s="652"/>
      <c r="IG20" s="652"/>
      <c r="IH20" s="652"/>
      <c r="II20" s="652"/>
      <c r="IJ20" s="652"/>
      <c r="IK20" s="652"/>
      <c r="IL20" s="652"/>
      <c r="IM20" s="652"/>
      <c r="IN20" s="652"/>
      <c r="IO20" s="652"/>
      <c r="IP20" s="652"/>
      <c r="IQ20" s="652"/>
      <c r="IR20" s="652"/>
      <c r="IS20" s="652"/>
      <c r="IT20" s="652"/>
      <c r="IU20" s="652"/>
      <c r="IV20" s="652"/>
    </row>
    <row r="21" spans="1:256" s="655" customFormat="1" ht="15.75">
      <c r="A21" s="671"/>
      <c r="B21" s="672"/>
      <c r="C21" s="673">
        <v>4300</v>
      </c>
      <c r="D21" s="265" t="s">
        <v>319</v>
      </c>
      <c r="E21" s="674">
        <f t="shared" si="1"/>
        <v>55.65520000000001</v>
      </c>
      <c r="F21" s="569">
        <v>20000</v>
      </c>
      <c r="G21" s="568">
        <f t="shared" si="2"/>
        <v>11131.04</v>
      </c>
      <c r="H21" s="262">
        <f t="shared" si="3"/>
        <v>11131.04</v>
      </c>
      <c r="I21" s="569"/>
      <c r="J21" s="569"/>
      <c r="K21" s="569">
        <v>11131.04</v>
      </c>
      <c r="L21" s="679"/>
      <c r="M21" s="679"/>
      <c r="N21" s="680"/>
      <c r="O21" s="668"/>
      <c r="P21" s="668"/>
      <c r="Q21" s="668"/>
      <c r="R21" s="668"/>
      <c r="S21" s="668"/>
      <c r="T21" s="668"/>
      <c r="U21" s="668"/>
      <c r="V21" s="668"/>
      <c r="IA21" s="652"/>
      <c r="IB21" s="652"/>
      <c r="IC21" s="652"/>
      <c r="ID21" s="652"/>
      <c r="IE21" s="652"/>
      <c r="IF21" s="652"/>
      <c r="IG21" s="652"/>
      <c r="IH21" s="652"/>
      <c r="II21" s="652"/>
      <c r="IJ21" s="652"/>
      <c r="IK21" s="652"/>
      <c r="IL21" s="652"/>
      <c r="IM21" s="652"/>
      <c r="IN21" s="652"/>
      <c r="IO21" s="652"/>
      <c r="IP21" s="652"/>
      <c r="IQ21" s="652"/>
      <c r="IR21" s="652"/>
      <c r="IS21" s="652"/>
      <c r="IT21" s="652"/>
      <c r="IU21" s="652"/>
      <c r="IV21" s="652"/>
    </row>
    <row r="22" spans="1:256" s="655" customFormat="1" ht="31.5">
      <c r="A22" s="671"/>
      <c r="B22" s="672"/>
      <c r="C22" s="673">
        <v>4370</v>
      </c>
      <c r="D22" s="265" t="s">
        <v>508</v>
      </c>
      <c r="E22" s="674">
        <f t="shared" si="1"/>
        <v>81.9959090909091</v>
      </c>
      <c r="F22" s="569">
        <v>2200</v>
      </c>
      <c r="G22" s="568">
        <f t="shared" si="2"/>
        <v>1803.91</v>
      </c>
      <c r="H22" s="262">
        <f t="shared" si="3"/>
        <v>1803.91</v>
      </c>
      <c r="I22" s="569"/>
      <c r="J22" s="569"/>
      <c r="K22" s="569">
        <v>1803.91</v>
      </c>
      <c r="L22" s="678"/>
      <c r="M22" s="678"/>
      <c r="N22" s="677"/>
      <c r="O22" s="668"/>
      <c r="P22" s="668"/>
      <c r="Q22" s="668"/>
      <c r="R22" s="668"/>
      <c r="S22" s="668"/>
      <c r="T22" s="668"/>
      <c r="U22" s="668"/>
      <c r="V22" s="668"/>
      <c r="IA22" s="652"/>
      <c r="IB22" s="652"/>
      <c r="IC22" s="652"/>
      <c r="ID22" s="652"/>
      <c r="IE22" s="652"/>
      <c r="IF22" s="652"/>
      <c r="IG22" s="652"/>
      <c r="IH22" s="652"/>
      <c r="II22" s="652"/>
      <c r="IJ22" s="652"/>
      <c r="IK22" s="652"/>
      <c r="IL22" s="652"/>
      <c r="IM22" s="652"/>
      <c r="IN22" s="652"/>
      <c r="IO22" s="652"/>
      <c r="IP22" s="652"/>
      <c r="IQ22" s="652"/>
      <c r="IR22" s="652"/>
      <c r="IS22" s="652"/>
      <c r="IT22" s="652"/>
      <c r="IU22" s="652"/>
      <c r="IV22" s="652"/>
    </row>
    <row r="23" spans="1:256" s="655" customFormat="1" ht="15.75">
      <c r="A23" s="671"/>
      <c r="B23" s="672"/>
      <c r="C23" s="673">
        <v>4410</v>
      </c>
      <c r="D23" s="265" t="s">
        <v>345</v>
      </c>
      <c r="E23" s="674">
        <f t="shared" si="1"/>
        <v>13.3725</v>
      </c>
      <c r="F23" s="569">
        <v>400</v>
      </c>
      <c r="G23" s="568">
        <f t="shared" si="2"/>
        <v>53.49</v>
      </c>
      <c r="H23" s="262">
        <f t="shared" si="3"/>
        <v>53.49</v>
      </c>
      <c r="I23" s="569"/>
      <c r="J23" s="569"/>
      <c r="K23" s="569">
        <v>53.49</v>
      </c>
      <c r="L23" s="678"/>
      <c r="M23" s="678"/>
      <c r="N23" s="677"/>
      <c r="O23" s="668"/>
      <c r="P23" s="668"/>
      <c r="Q23" s="668"/>
      <c r="R23" s="668"/>
      <c r="S23" s="668"/>
      <c r="T23" s="668"/>
      <c r="U23" s="668"/>
      <c r="V23" s="668"/>
      <c r="IA23" s="652"/>
      <c r="IB23" s="652"/>
      <c r="IC23" s="652"/>
      <c r="ID23" s="652"/>
      <c r="IE23" s="652"/>
      <c r="IF23" s="652"/>
      <c r="IG23" s="652"/>
      <c r="IH23" s="652"/>
      <c r="II23" s="652"/>
      <c r="IJ23" s="652"/>
      <c r="IK23" s="652"/>
      <c r="IL23" s="652"/>
      <c r="IM23" s="652"/>
      <c r="IN23" s="652"/>
      <c r="IO23" s="652"/>
      <c r="IP23" s="652"/>
      <c r="IQ23" s="652"/>
      <c r="IR23" s="652"/>
      <c r="IS23" s="652"/>
      <c r="IT23" s="652"/>
      <c r="IU23" s="652"/>
      <c r="IV23" s="652"/>
    </row>
    <row r="24" spans="1:256" s="655" customFormat="1" ht="15.75">
      <c r="A24" s="671"/>
      <c r="B24" s="672"/>
      <c r="C24" s="673">
        <v>4430</v>
      </c>
      <c r="D24" s="265" t="s">
        <v>358</v>
      </c>
      <c r="E24" s="674">
        <f t="shared" si="1"/>
        <v>90.73713490959666</v>
      </c>
      <c r="F24" s="569">
        <v>719</v>
      </c>
      <c r="G24" s="568">
        <f t="shared" si="2"/>
        <v>652.4</v>
      </c>
      <c r="H24" s="262">
        <f t="shared" si="3"/>
        <v>652.4</v>
      </c>
      <c r="I24" s="569"/>
      <c r="J24" s="569"/>
      <c r="K24" s="569">
        <v>652.4</v>
      </c>
      <c r="L24" s="678"/>
      <c r="M24" s="678"/>
      <c r="N24" s="677"/>
      <c r="O24" s="668"/>
      <c r="P24" s="668"/>
      <c r="Q24" s="668"/>
      <c r="R24" s="668"/>
      <c r="S24" s="668"/>
      <c r="T24" s="668"/>
      <c r="U24" s="668"/>
      <c r="V24" s="668"/>
      <c r="IA24" s="652"/>
      <c r="IB24" s="652"/>
      <c r="IC24" s="652"/>
      <c r="ID24" s="652"/>
      <c r="IE24" s="652"/>
      <c r="IF24" s="652"/>
      <c r="IG24" s="652"/>
      <c r="IH24" s="652"/>
      <c r="II24" s="652"/>
      <c r="IJ24" s="652"/>
      <c r="IK24" s="652"/>
      <c r="IL24" s="652"/>
      <c r="IM24" s="652"/>
      <c r="IN24" s="652"/>
      <c r="IO24" s="652"/>
      <c r="IP24" s="652"/>
      <c r="IQ24" s="652"/>
      <c r="IR24" s="652"/>
      <c r="IS24" s="652"/>
      <c r="IT24" s="652"/>
      <c r="IU24" s="652"/>
      <c r="IV24" s="652"/>
    </row>
    <row r="25" spans="1:256" s="655" customFormat="1" ht="15.75">
      <c r="A25" s="671"/>
      <c r="B25" s="672"/>
      <c r="C25" s="673">
        <v>4440</v>
      </c>
      <c r="D25" s="265" t="s">
        <v>509</v>
      </c>
      <c r="E25" s="674">
        <f t="shared" si="1"/>
        <v>79.79833578071464</v>
      </c>
      <c r="F25" s="569">
        <v>51075</v>
      </c>
      <c r="G25" s="568">
        <f t="shared" si="2"/>
        <v>40757</v>
      </c>
      <c r="H25" s="262">
        <f t="shared" si="3"/>
        <v>40757</v>
      </c>
      <c r="I25" s="569"/>
      <c r="J25" s="569"/>
      <c r="K25" s="569">
        <v>40757</v>
      </c>
      <c r="L25" s="678"/>
      <c r="M25" s="678"/>
      <c r="N25" s="677"/>
      <c r="O25" s="668"/>
      <c r="P25" s="668"/>
      <c r="Q25" s="668"/>
      <c r="R25" s="668"/>
      <c r="S25" s="668"/>
      <c r="T25" s="668"/>
      <c r="U25" s="668"/>
      <c r="V25" s="668"/>
      <c r="IA25" s="652"/>
      <c r="IB25" s="652"/>
      <c r="IC25" s="652"/>
      <c r="ID25" s="652"/>
      <c r="IE25" s="652"/>
      <c r="IF25" s="652"/>
      <c r="IG25" s="652"/>
      <c r="IH25" s="652"/>
      <c r="II25" s="652"/>
      <c r="IJ25" s="652"/>
      <c r="IK25" s="652"/>
      <c r="IL25" s="652"/>
      <c r="IM25" s="652"/>
      <c r="IN25" s="652"/>
      <c r="IO25" s="652"/>
      <c r="IP25" s="652"/>
      <c r="IQ25" s="652"/>
      <c r="IR25" s="652"/>
      <c r="IS25" s="652"/>
      <c r="IT25" s="652"/>
      <c r="IU25" s="652"/>
      <c r="IV25" s="652"/>
    </row>
    <row r="26" spans="1:256" s="655" customFormat="1" ht="31.5">
      <c r="A26" s="671"/>
      <c r="B26" s="672"/>
      <c r="C26" s="673">
        <v>4700</v>
      </c>
      <c r="D26" s="265" t="s">
        <v>360</v>
      </c>
      <c r="E26" s="674">
        <f t="shared" si="1"/>
        <v>52</v>
      </c>
      <c r="F26" s="569">
        <v>500</v>
      </c>
      <c r="G26" s="568">
        <f t="shared" si="2"/>
        <v>260</v>
      </c>
      <c r="H26" s="262">
        <f t="shared" si="3"/>
        <v>260</v>
      </c>
      <c r="I26" s="569"/>
      <c r="J26" s="569"/>
      <c r="K26" s="569">
        <v>260</v>
      </c>
      <c r="L26" s="678"/>
      <c r="M26" s="678"/>
      <c r="N26" s="677"/>
      <c r="O26" s="668"/>
      <c r="P26" s="668"/>
      <c r="Q26" s="668"/>
      <c r="R26" s="668"/>
      <c r="S26" s="668"/>
      <c r="T26" s="668"/>
      <c r="U26" s="668"/>
      <c r="V26" s="668"/>
      <c r="IA26" s="652"/>
      <c r="IB26" s="652"/>
      <c r="IC26" s="652"/>
      <c r="ID26" s="652"/>
      <c r="IE26" s="652"/>
      <c r="IF26" s="652"/>
      <c r="IG26" s="652"/>
      <c r="IH26" s="652"/>
      <c r="II26" s="652"/>
      <c r="IJ26" s="652"/>
      <c r="IK26" s="652"/>
      <c r="IL26" s="652"/>
      <c r="IM26" s="652"/>
      <c r="IN26" s="652"/>
      <c r="IO26" s="652"/>
      <c r="IP26" s="652"/>
      <c r="IQ26" s="652"/>
      <c r="IR26" s="652"/>
      <c r="IS26" s="652"/>
      <c r="IT26" s="652"/>
      <c r="IU26" s="652"/>
      <c r="IV26" s="652"/>
    </row>
    <row r="27" spans="1:256" s="655" customFormat="1" ht="31.5">
      <c r="A27" s="671"/>
      <c r="B27" s="672"/>
      <c r="C27" s="673">
        <v>4740</v>
      </c>
      <c r="D27" s="265" t="s">
        <v>347</v>
      </c>
      <c r="E27" s="674">
        <f t="shared" si="1"/>
        <v>0</v>
      </c>
      <c r="F27" s="569">
        <v>1625</v>
      </c>
      <c r="G27" s="568">
        <f t="shared" si="2"/>
        <v>0</v>
      </c>
      <c r="H27" s="262">
        <f t="shared" si="3"/>
        <v>0</v>
      </c>
      <c r="I27" s="569"/>
      <c r="J27" s="569"/>
      <c r="K27" s="569">
        <v>0</v>
      </c>
      <c r="L27" s="678"/>
      <c r="M27" s="678"/>
      <c r="N27" s="677"/>
      <c r="O27" s="668"/>
      <c r="P27" s="668"/>
      <c r="Q27" s="668"/>
      <c r="R27" s="668"/>
      <c r="S27" s="668"/>
      <c r="T27" s="668"/>
      <c r="U27" s="668"/>
      <c r="V27" s="668"/>
      <c r="IA27" s="652"/>
      <c r="IB27" s="652"/>
      <c r="IC27" s="652"/>
      <c r="ID27" s="652"/>
      <c r="IE27" s="652"/>
      <c r="IF27" s="652"/>
      <c r="IG27" s="652"/>
      <c r="IH27" s="652"/>
      <c r="II27" s="652"/>
      <c r="IJ27" s="652"/>
      <c r="IK27" s="652"/>
      <c r="IL27" s="652"/>
      <c r="IM27" s="652"/>
      <c r="IN27" s="652"/>
      <c r="IO27" s="652"/>
      <c r="IP27" s="652"/>
      <c r="IQ27" s="652"/>
      <c r="IR27" s="652"/>
      <c r="IS27" s="652"/>
      <c r="IT27" s="652"/>
      <c r="IU27" s="652"/>
      <c r="IV27" s="652"/>
    </row>
    <row r="28" spans="1:256" s="655" customFormat="1" ht="15.75">
      <c r="A28" s="671"/>
      <c r="B28" s="672"/>
      <c r="C28" s="673">
        <v>4750</v>
      </c>
      <c r="D28" s="265" t="s">
        <v>361</v>
      </c>
      <c r="E28" s="674">
        <f t="shared" si="1"/>
        <v>44.774</v>
      </c>
      <c r="F28" s="569">
        <v>1000</v>
      </c>
      <c r="G28" s="568">
        <f t="shared" si="2"/>
        <v>447.74</v>
      </c>
      <c r="H28" s="262">
        <f t="shared" si="3"/>
        <v>447.74</v>
      </c>
      <c r="I28" s="569"/>
      <c r="J28" s="569"/>
      <c r="K28" s="569">
        <v>447.74</v>
      </c>
      <c r="L28" s="678"/>
      <c r="M28" s="678"/>
      <c r="N28" s="677"/>
      <c r="O28" s="668"/>
      <c r="P28" s="668"/>
      <c r="Q28" s="668"/>
      <c r="R28" s="668"/>
      <c r="S28" s="668"/>
      <c r="T28" s="668"/>
      <c r="U28" s="668"/>
      <c r="V28" s="668"/>
      <c r="IA28" s="652"/>
      <c r="IB28" s="652"/>
      <c r="IC28" s="652"/>
      <c r="ID28" s="652"/>
      <c r="IE28" s="652"/>
      <c r="IF28" s="652"/>
      <c r="IG28" s="652"/>
      <c r="IH28" s="652"/>
      <c r="II28" s="652"/>
      <c r="IJ28" s="652"/>
      <c r="IK28" s="652"/>
      <c r="IL28" s="652"/>
      <c r="IM28" s="652"/>
      <c r="IN28" s="652"/>
      <c r="IO28" s="652"/>
      <c r="IP28" s="652"/>
      <c r="IQ28" s="652"/>
      <c r="IR28" s="652"/>
      <c r="IS28" s="652"/>
      <c r="IT28" s="652"/>
      <c r="IU28" s="652"/>
      <c r="IV28" s="652"/>
    </row>
    <row r="29" spans="1:256" s="655" customFormat="1" ht="15.75">
      <c r="A29" s="631"/>
      <c r="B29" s="309">
        <v>80146</v>
      </c>
      <c r="C29" s="309"/>
      <c r="D29" s="310" t="s">
        <v>369</v>
      </c>
      <c r="E29" s="681">
        <f t="shared" si="1"/>
        <v>62.441086956521744</v>
      </c>
      <c r="F29" s="311">
        <f aca="true" t="shared" si="4" ref="F29:N29">SUM(F30:F33)</f>
        <v>4600</v>
      </c>
      <c r="G29" s="311">
        <f t="shared" si="4"/>
        <v>2872.29</v>
      </c>
      <c r="H29" s="311">
        <f t="shared" si="4"/>
        <v>2872.29</v>
      </c>
      <c r="I29" s="311">
        <f t="shared" si="4"/>
        <v>0</v>
      </c>
      <c r="J29" s="311">
        <f t="shared" si="4"/>
        <v>0</v>
      </c>
      <c r="K29" s="311">
        <f t="shared" si="4"/>
        <v>2872.29</v>
      </c>
      <c r="L29" s="311">
        <f t="shared" si="4"/>
        <v>0</v>
      </c>
      <c r="M29" s="311">
        <f t="shared" si="4"/>
        <v>0</v>
      </c>
      <c r="N29" s="311">
        <f t="shared" si="4"/>
        <v>0</v>
      </c>
      <c r="O29" s="668"/>
      <c r="P29" s="668"/>
      <c r="Q29" s="668"/>
      <c r="R29" s="668"/>
      <c r="S29" s="668"/>
      <c r="T29" s="668"/>
      <c r="U29" s="668"/>
      <c r="V29" s="668"/>
      <c r="IA29" s="652"/>
      <c r="IB29" s="652"/>
      <c r="IC29" s="652"/>
      <c r="ID29" s="652"/>
      <c r="IE29" s="652"/>
      <c r="IF29" s="652"/>
      <c r="IG29" s="652"/>
      <c r="IH29" s="652"/>
      <c r="II29" s="652"/>
      <c r="IJ29" s="652"/>
      <c r="IK29" s="652"/>
      <c r="IL29" s="652"/>
      <c r="IM29" s="652"/>
      <c r="IN29" s="652"/>
      <c r="IO29" s="652"/>
      <c r="IP29" s="652"/>
      <c r="IQ29" s="652"/>
      <c r="IR29" s="652"/>
      <c r="IS29" s="652"/>
      <c r="IT29" s="652"/>
      <c r="IU29" s="652"/>
      <c r="IV29" s="652"/>
    </row>
    <row r="30" spans="1:22" ht="15.75">
      <c r="A30" s="671"/>
      <c r="B30" s="671"/>
      <c r="C30" s="673">
        <v>4210</v>
      </c>
      <c r="D30" s="265" t="s">
        <v>291</v>
      </c>
      <c r="E30" s="674">
        <f t="shared" si="1"/>
        <v>57.925000000000004</v>
      </c>
      <c r="F30" s="569">
        <v>1200</v>
      </c>
      <c r="G30" s="568">
        <f>H30+N30</f>
        <v>695.1</v>
      </c>
      <c r="H30" s="262">
        <f>SUM(I30:M30)</f>
        <v>695.1</v>
      </c>
      <c r="I30" s="569"/>
      <c r="J30" s="569"/>
      <c r="K30" s="569">
        <v>695.1</v>
      </c>
      <c r="L30" s="682"/>
      <c r="M30" s="682"/>
      <c r="N30" s="683"/>
      <c r="O30" s="684"/>
      <c r="P30" s="684"/>
      <c r="Q30" s="684"/>
      <c r="R30" s="684"/>
      <c r="S30" s="684"/>
      <c r="T30" s="684"/>
      <c r="U30" s="684"/>
      <c r="V30" s="684"/>
    </row>
    <row r="31" spans="1:22" ht="15.75">
      <c r="A31" s="671"/>
      <c r="B31" s="671"/>
      <c r="C31" s="673">
        <v>4300</v>
      </c>
      <c r="D31" s="265" t="s">
        <v>319</v>
      </c>
      <c r="E31" s="674">
        <f t="shared" si="1"/>
        <v>88.355625</v>
      </c>
      <c r="F31" s="569">
        <v>1600</v>
      </c>
      <c r="G31" s="568">
        <f>H31+N31</f>
        <v>1413.69</v>
      </c>
      <c r="H31" s="262">
        <f>SUM(I31:M31)</f>
        <v>1413.69</v>
      </c>
      <c r="I31" s="569"/>
      <c r="J31" s="569"/>
      <c r="K31" s="569">
        <v>1413.69</v>
      </c>
      <c r="L31" s="685"/>
      <c r="M31" s="685"/>
      <c r="N31" s="683"/>
      <c r="O31" s="684"/>
      <c r="P31" s="684"/>
      <c r="Q31" s="684"/>
      <c r="R31" s="684"/>
      <c r="S31" s="684"/>
      <c r="T31" s="684"/>
      <c r="U31" s="684"/>
      <c r="V31" s="684"/>
    </row>
    <row r="32" spans="1:22" ht="15.75">
      <c r="A32" s="671"/>
      <c r="B32" s="671"/>
      <c r="C32" s="673">
        <v>4410</v>
      </c>
      <c r="D32" s="265" t="s">
        <v>345</v>
      </c>
      <c r="E32" s="674">
        <f t="shared" si="1"/>
        <v>6.6875</v>
      </c>
      <c r="F32" s="569">
        <v>800</v>
      </c>
      <c r="G32" s="568">
        <f>H32+N32</f>
        <v>53.5</v>
      </c>
      <c r="H32" s="262">
        <f>SUM(I32:M32)</f>
        <v>53.5</v>
      </c>
      <c r="I32" s="569"/>
      <c r="J32" s="569"/>
      <c r="K32" s="569">
        <v>53.5</v>
      </c>
      <c r="L32" s="682"/>
      <c r="M32" s="682"/>
      <c r="N32" s="683"/>
      <c r="O32" s="684"/>
      <c r="P32" s="684"/>
      <c r="Q32" s="684"/>
      <c r="R32" s="684"/>
      <c r="S32" s="684"/>
      <c r="T32" s="684"/>
      <c r="U32" s="684"/>
      <c r="V32" s="684"/>
    </row>
    <row r="33" spans="1:22" ht="31.5">
      <c r="A33" s="671"/>
      <c r="B33" s="671"/>
      <c r="C33" s="673">
        <v>4700</v>
      </c>
      <c r="D33" s="265" t="s">
        <v>360</v>
      </c>
      <c r="E33" s="674">
        <f t="shared" si="1"/>
        <v>71</v>
      </c>
      <c r="F33" s="569">
        <v>1000</v>
      </c>
      <c r="G33" s="568">
        <f>H33+N33</f>
        <v>710</v>
      </c>
      <c r="H33" s="262">
        <f>SUM(I33:M33)</f>
        <v>710</v>
      </c>
      <c r="I33" s="569"/>
      <c r="J33" s="569"/>
      <c r="K33" s="569">
        <v>710</v>
      </c>
      <c r="L33" s="682"/>
      <c r="M33" s="682"/>
      <c r="N33" s="683"/>
      <c r="O33" s="684"/>
      <c r="P33" s="684"/>
      <c r="Q33" s="684"/>
      <c r="R33" s="684"/>
      <c r="S33" s="684"/>
      <c r="T33" s="684"/>
      <c r="U33" s="684"/>
      <c r="V33" s="684"/>
    </row>
    <row r="34" spans="1:14" ht="15.75">
      <c r="A34" s="295"/>
      <c r="B34" s="295">
        <v>80195</v>
      </c>
      <c r="C34" s="295"/>
      <c r="D34" s="330" t="s">
        <v>42</v>
      </c>
      <c r="E34" s="681">
        <f t="shared" si="1"/>
        <v>100</v>
      </c>
      <c r="F34" s="298">
        <f aca="true" t="shared" si="5" ref="F34:N34">SUM(F35:F35)</f>
        <v>9844</v>
      </c>
      <c r="G34" s="298">
        <f t="shared" si="5"/>
        <v>9844</v>
      </c>
      <c r="H34" s="298">
        <f t="shared" si="5"/>
        <v>9844</v>
      </c>
      <c r="I34" s="298">
        <f t="shared" si="5"/>
        <v>0</v>
      </c>
      <c r="J34" s="298">
        <f t="shared" si="5"/>
        <v>0</v>
      </c>
      <c r="K34" s="298">
        <f t="shared" si="5"/>
        <v>9844</v>
      </c>
      <c r="L34" s="298">
        <f t="shared" si="5"/>
        <v>0</v>
      </c>
      <c r="M34" s="298">
        <f t="shared" si="5"/>
        <v>0</v>
      </c>
      <c r="N34" s="298">
        <f t="shared" si="5"/>
        <v>0</v>
      </c>
    </row>
    <row r="35" spans="1:14" ht="15.75">
      <c r="A35" s="232"/>
      <c r="B35" s="232"/>
      <c r="C35" s="263">
        <v>4440</v>
      </c>
      <c r="D35" s="686" t="s">
        <v>359</v>
      </c>
      <c r="E35" s="674">
        <f t="shared" si="1"/>
        <v>100</v>
      </c>
      <c r="F35" s="687">
        <v>9844</v>
      </c>
      <c r="G35" s="568">
        <f>H35+N35</f>
        <v>9844</v>
      </c>
      <c r="H35" s="262">
        <f>SUM(I35:M35)</f>
        <v>9844</v>
      </c>
      <c r="I35" s="230"/>
      <c r="J35" s="230"/>
      <c r="K35" s="688">
        <v>9844</v>
      </c>
      <c r="L35" s="688"/>
      <c r="M35" s="688"/>
      <c r="N35" s="688"/>
    </row>
  </sheetData>
  <mergeCells count="13">
    <mergeCell ref="H4:H5"/>
    <mergeCell ref="I4:M4"/>
    <mergeCell ref="N4:N5"/>
    <mergeCell ref="A1:N1"/>
    <mergeCell ref="A2:D2"/>
    <mergeCell ref="A3:A5"/>
    <mergeCell ref="B3:B5"/>
    <mergeCell ref="C3:C5"/>
    <mergeCell ref="D3:D5"/>
    <mergeCell ref="E3:E5"/>
    <mergeCell ref="F3:F5"/>
    <mergeCell ref="G3:G5"/>
    <mergeCell ref="H3:N3"/>
  </mergeCells>
  <printOptions horizontalCentered="1"/>
  <pageMargins left="0.5902777777777778" right="0.5902777777777778" top="0.9256944444444444" bottom="0.7569444444444444" header="0.5902777777777778" footer="0.5902777777777778"/>
  <pageSetup horizontalDpi="300" verticalDpi="300" orientation="landscape" paperSize="9" scale="62" r:id="rId1"/>
  <headerFooter alignWithMargins="0">
    <oddHeader>&amp;R&amp;"Times New Roman,Normalny"Załącznik Nr 19 do wykonania budżetu Gminy Barlinek za I półrocze 2010 r.</oddHeader>
    <oddFooter>&amp;C&amp;"Times New Roman,Normalny"&amp;12Strona &amp;P z &amp;N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59"/>
  <sheetViews>
    <sheetView showGridLines="0" defaultGridColor="0" view="pageBreakPreview" zoomScale="70" zoomScaleSheetLayoutView="70" colorId="15" workbookViewId="0" topLeftCell="G1">
      <selection activeCell="I2" sqref="I2"/>
    </sheetView>
  </sheetViews>
  <sheetFormatPr defaultColWidth="9.00390625" defaultRowHeight="12.75"/>
  <cols>
    <col min="1" max="1" width="12.00390625" style="23" customWidth="1"/>
    <col min="2" max="2" width="12.375" style="24" customWidth="1"/>
    <col min="3" max="3" width="14.125" style="25" customWidth="1"/>
    <col min="4" max="4" width="130.375" style="26" customWidth="1"/>
    <col min="5" max="5" width="13.875" style="26" customWidth="1"/>
    <col min="6" max="6" width="24.125" style="27" customWidth="1"/>
    <col min="7" max="7" width="27.25390625" style="27" customWidth="1"/>
    <col min="8" max="8" width="24.375" style="27" customWidth="1"/>
    <col min="9" max="9" width="23.75390625" style="27" customWidth="1"/>
    <col min="10" max="10" width="9.00390625" style="24" customWidth="1"/>
    <col min="11" max="11" width="16.875" style="24" customWidth="1"/>
    <col min="12" max="16384" width="9.00390625" style="24" customWidth="1"/>
  </cols>
  <sheetData>
    <row r="1" spans="1:9" ht="43.5" customHeight="1">
      <c r="A1" s="933" t="s">
        <v>29</v>
      </c>
      <c r="B1" s="933"/>
      <c r="C1" s="933"/>
      <c r="D1" s="933"/>
      <c r="E1" s="933"/>
      <c r="F1" s="933"/>
      <c r="G1" s="933"/>
      <c r="H1" s="933"/>
      <c r="I1" s="933"/>
    </row>
    <row r="2" spans="1:9" ht="15.75" customHeight="1">
      <c r="A2" s="934" t="s">
        <v>30</v>
      </c>
      <c r="B2" s="934"/>
      <c r="C2" s="934"/>
      <c r="D2" s="28"/>
      <c r="E2" s="28"/>
      <c r="F2" s="29"/>
      <c r="G2" s="29"/>
      <c r="H2" s="29"/>
      <c r="I2" s="30"/>
    </row>
    <row r="3" spans="1:9" s="25" customFormat="1" ht="13.5" customHeight="1">
      <c r="A3" s="935" t="s">
        <v>1</v>
      </c>
      <c r="B3" s="936" t="s">
        <v>31</v>
      </c>
      <c r="C3" s="936" t="s">
        <v>32</v>
      </c>
      <c r="D3" s="936" t="s">
        <v>33</v>
      </c>
      <c r="E3" s="936" t="s">
        <v>5</v>
      </c>
      <c r="F3" s="936" t="s">
        <v>34</v>
      </c>
      <c r="G3" s="936" t="s">
        <v>35</v>
      </c>
      <c r="H3" s="936" t="s">
        <v>36</v>
      </c>
      <c r="I3" s="936"/>
    </row>
    <row r="4" spans="1:9" s="32" customFormat="1" ht="31.5">
      <c r="A4" s="935"/>
      <c r="B4" s="936"/>
      <c r="C4" s="936"/>
      <c r="D4" s="936"/>
      <c r="E4" s="936"/>
      <c r="F4" s="936"/>
      <c r="G4" s="936"/>
      <c r="H4" s="31" t="s">
        <v>37</v>
      </c>
      <c r="I4" s="31" t="s">
        <v>38</v>
      </c>
    </row>
    <row r="5" spans="1:9" s="25" customFormat="1" ht="12" customHeight="1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</row>
    <row r="6" spans="1:9" ht="19.5">
      <c r="A6" s="35" t="s">
        <v>39</v>
      </c>
      <c r="B6" s="35"/>
      <c r="C6" s="35"/>
      <c r="D6" s="36" t="s">
        <v>40</v>
      </c>
      <c r="E6" s="37">
        <f aca="true" t="shared" si="0" ref="E6:E15">G6/F6*100</f>
        <v>28.242328767123286</v>
      </c>
      <c r="F6" s="38">
        <f aca="true" t="shared" si="1" ref="F6:I7">F7</f>
        <v>7300</v>
      </c>
      <c r="G6" s="38">
        <f t="shared" si="1"/>
        <v>2061.69</v>
      </c>
      <c r="H6" s="38">
        <f t="shared" si="1"/>
        <v>2061.69</v>
      </c>
      <c r="I6" s="38">
        <f t="shared" si="1"/>
        <v>0</v>
      </c>
    </row>
    <row r="7" spans="1:9" ht="19.5">
      <c r="A7" s="39"/>
      <c r="B7" s="39" t="s">
        <v>41</v>
      </c>
      <c r="C7" s="39"/>
      <c r="D7" s="40" t="s">
        <v>42</v>
      </c>
      <c r="E7" s="41">
        <f t="shared" si="0"/>
        <v>28.242328767123286</v>
      </c>
      <c r="F7" s="42">
        <f t="shared" si="1"/>
        <v>7300</v>
      </c>
      <c r="G7" s="42">
        <f t="shared" si="1"/>
        <v>2061.69</v>
      </c>
      <c r="H7" s="42">
        <f t="shared" si="1"/>
        <v>2061.69</v>
      </c>
      <c r="I7" s="42">
        <f t="shared" si="1"/>
        <v>0</v>
      </c>
    </row>
    <row r="8" spans="1:9" ht="39">
      <c r="A8" s="39"/>
      <c r="B8" s="43"/>
      <c r="C8" s="43" t="s">
        <v>43</v>
      </c>
      <c r="D8" s="44" t="s">
        <v>44</v>
      </c>
      <c r="E8" s="45">
        <f t="shared" si="0"/>
        <v>28.242328767123286</v>
      </c>
      <c r="F8" s="46">
        <v>7300</v>
      </c>
      <c r="G8" s="46">
        <f>H8+I8</f>
        <v>2061.69</v>
      </c>
      <c r="H8" s="46">
        <v>2061.69</v>
      </c>
      <c r="I8" s="47"/>
    </row>
    <row r="9" spans="1:9" ht="19.5">
      <c r="A9" s="48">
        <v>600</v>
      </c>
      <c r="B9" s="48"/>
      <c r="C9" s="48"/>
      <c r="D9" s="49" t="s">
        <v>45</v>
      </c>
      <c r="E9" s="37">
        <f t="shared" si="0"/>
        <v>6.322859696045102</v>
      </c>
      <c r="F9" s="38">
        <f>F10</f>
        <v>1274597</v>
      </c>
      <c r="G9" s="38">
        <f>G10</f>
        <v>80590.98</v>
      </c>
      <c r="H9" s="38">
        <f>H10</f>
        <v>80590.98</v>
      </c>
      <c r="I9" s="38">
        <f>I10</f>
        <v>0</v>
      </c>
    </row>
    <row r="10" spans="1:9" ht="19.5">
      <c r="A10" s="50"/>
      <c r="B10" s="50">
        <v>60016</v>
      </c>
      <c r="C10" s="50"/>
      <c r="D10" s="51" t="s">
        <v>46</v>
      </c>
      <c r="E10" s="41">
        <f t="shared" si="0"/>
        <v>6.322859696045102</v>
      </c>
      <c r="F10" s="42">
        <f>F11+F12</f>
        <v>1274597</v>
      </c>
      <c r="G10" s="42">
        <f>G11+G12</f>
        <v>80590.98</v>
      </c>
      <c r="H10" s="42">
        <f>H11+H12</f>
        <v>80590.98</v>
      </c>
      <c r="I10" s="42">
        <f>I11+I12</f>
        <v>0</v>
      </c>
    </row>
    <row r="11" spans="1:9" ht="78">
      <c r="A11" s="50"/>
      <c r="B11" s="52"/>
      <c r="C11" s="43" t="s">
        <v>47</v>
      </c>
      <c r="D11" s="44" t="s">
        <v>48</v>
      </c>
      <c r="E11" s="45">
        <f t="shared" si="0"/>
        <v>8.238280603117811</v>
      </c>
      <c r="F11" s="46">
        <v>978250</v>
      </c>
      <c r="G11" s="46">
        <f>H11+I11</f>
        <v>80590.98</v>
      </c>
      <c r="H11" s="46">
        <v>80590.98</v>
      </c>
      <c r="I11" s="53"/>
    </row>
    <row r="12" spans="1:9" ht="39">
      <c r="A12" s="50"/>
      <c r="B12" s="52"/>
      <c r="C12" s="43" t="s">
        <v>49</v>
      </c>
      <c r="D12" s="44" t="s">
        <v>50</v>
      </c>
      <c r="E12" s="45">
        <f t="shared" si="0"/>
        <v>0</v>
      </c>
      <c r="F12" s="46">
        <v>296347</v>
      </c>
      <c r="G12" s="46">
        <f>H12+I12</f>
        <v>0</v>
      </c>
      <c r="H12" s="46">
        <f>I12+J12</f>
        <v>0</v>
      </c>
      <c r="I12" s="53">
        <v>0</v>
      </c>
    </row>
    <row r="13" spans="1:9" ht="19.5">
      <c r="A13" s="35">
        <v>700</v>
      </c>
      <c r="B13" s="35"/>
      <c r="C13" s="35"/>
      <c r="D13" s="49" t="s">
        <v>51</v>
      </c>
      <c r="E13" s="37">
        <f t="shared" si="0"/>
        <v>73.3807372888196</v>
      </c>
      <c r="F13" s="38">
        <f>F14</f>
        <v>2354030</v>
      </c>
      <c r="G13" s="38">
        <f>SUM(G15:G22)</f>
        <v>1727404.57</v>
      </c>
      <c r="H13" s="38">
        <f>SUM(H15:H22)</f>
        <v>509824.57</v>
      </c>
      <c r="I13" s="38">
        <f>I14</f>
        <v>1217580</v>
      </c>
    </row>
    <row r="14" spans="1:9" ht="19.5">
      <c r="A14" s="39"/>
      <c r="B14" s="39">
        <v>70005</v>
      </c>
      <c r="C14" s="39"/>
      <c r="D14" s="40" t="s">
        <v>52</v>
      </c>
      <c r="E14" s="41">
        <f t="shared" si="0"/>
        <v>73.3807372888196</v>
      </c>
      <c r="F14" s="42">
        <f>F15+F18+F19+F20+F21+F22</f>
        <v>2354030</v>
      </c>
      <c r="G14" s="42">
        <f>SUM(G15:G22)</f>
        <v>1727404.57</v>
      </c>
      <c r="H14" s="42">
        <f>SUM(H15:H22)</f>
        <v>509824.57</v>
      </c>
      <c r="I14" s="42">
        <f>I15+I18+I19+I20+I21</f>
        <v>1217580</v>
      </c>
    </row>
    <row r="15" spans="1:9" ht="19.5">
      <c r="A15" s="39"/>
      <c r="B15" s="43"/>
      <c r="C15" s="43" t="s">
        <v>53</v>
      </c>
      <c r="D15" s="44" t="s">
        <v>54</v>
      </c>
      <c r="E15" s="45">
        <f t="shared" si="0"/>
        <v>121.50668038812114</v>
      </c>
      <c r="F15" s="46">
        <v>170050</v>
      </c>
      <c r="G15" s="46">
        <f aca="true" t="shared" si="2" ref="G15:G22">H15+I15</f>
        <v>206622.11</v>
      </c>
      <c r="H15" s="46">
        <v>206622.11</v>
      </c>
      <c r="I15" s="47"/>
    </row>
    <row r="16" spans="1:9" ht="19.5">
      <c r="A16" s="39"/>
      <c r="B16" s="43"/>
      <c r="C16" s="43" t="s">
        <v>55</v>
      </c>
      <c r="D16" s="44" t="s">
        <v>56</v>
      </c>
      <c r="E16" s="45">
        <v>0</v>
      </c>
      <c r="F16" s="46">
        <v>0</v>
      </c>
      <c r="G16" s="46">
        <f t="shared" si="2"/>
        <v>127231.7</v>
      </c>
      <c r="H16" s="46">
        <v>127231.7</v>
      </c>
      <c r="I16" s="47"/>
    </row>
    <row r="17" spans="1:9" ht="19.5">
      <c r="A17" s="39"/>
      <c r="B17" s="43"/>
      <c r="C17" s="43" t="s">
        <v>57</v>
      </c>
      <c r="D17" s="44" t="s">
        <v>58</v>
      </c>
      <c r="E17" s="45">
        <v>0</v>
      </c>
      <c r="F17" s="46">
        <v>0</v>
      </c>
      <c r="G17" s="46">
        <f t="shared" si="2"/>
        <v>15.68</v>
      </c>
      <c r="H17" s="46">
        <v>15.68</v>
      </c>
      <c r="I17" s="47"/>
    </row>
    <row r="18" spans="1:9" ht="39">
      <c r="A18" s="39"/>
      <c r="B18" s="43"/>
      <c r="C18" s="43" t="s">
        <v>43</v>
      </c>
      <c r="D18" s="44" t="s">
        <v>59</v>
      </c>
      <c r="E18" s="45">
        <f>G18/F18*100</f>
        <v>43.40454260978408</v>
      </c>
      <c r="F18" s="46">
        <v>383480</v>
      </c>
      <c r="G18" s="46">
        <f t="shared" si="2"/>
        <v>166447.74</v>
      </c>
      <c r="H18" s="46">
        <v>166447.74</v>
      </c>
      <c r="I18" s="47"/>
    </row>
    <row r="19" spans="1:9" ht="39">
      <c r="A19" s="39"/>
      <c r="B19" s="43"/>
      <c r="C19" s="43" t="s">
        <v>60</v>
      </c>
      <c r="D19" s="44" t="s">
        <v>61</v>
      </c>
      <c r="E19" s="45">
        <f>G19/F19*100</f>
        <v>54.35438</v>
      </c>
      <c r="F19" s="46">
        <v>50000</v>
      </c>
      <c r="G19" s="46">
        <f t="shared" si="2"/>
        <v>27177.19</v>
      </c>
      <c r="H19" s="46"/>
      <c r="I19" s="46">
        <v>27177.19</v>
      </c>
    </row>
    <row r="20" spans="1:9" ht="19.5">
      <c r="A20" s="39"/>
      <c r="B20" s="43"/>
      <c r="C20" s="43" t="s">
        <v>62</v>
      </c>
      <c r="D20" s="44" t="s">
        <v>63</v>
      </c>
      <c r="E20" s="45">
        <f>G20/F20*100</f>
        <v>68.39430106291296</v>
      </c>
      <c r="F20" s="46">
        <v>1740500</v>
      </c>
      <c r="G20" s="46">
        <f t="shared" si="2"/>
        <v>1190402.81</v>
      </c>
      <c r="H20" s="46"/>
      <c r="I20" s="46">
        <v>1190402.81</v>
      </c>
    </row>
    <row r="21" spans="1:9" ht="19.5">
      <c r="A21" s="43"/>
      <c r="B21" s="43"/>
      <c r="C21" s="43" t="s">
        <v>64</v>
      </c>
      <c r="D21" s="44" t="s">
        <v>65</v>
      </c>
      <c r="E21" s="45">
        <f>G21/F21*100</f>
        <v>15.073399999999998</v>
      </c>
      <c r="F21" s="46">
        <v>10000</v>
      </c>
      <c r="G21" s="46">
        <f t="shared" si="2"/>
        <v>1507.34</v>
      </c>
      <c r="H21" s="46">
        <v>1507.34</v>
      </c>
      <c r="I21" s="47"/>
    </row>
    <row r="22" spans="1:9" ht="19.5">
      <c r="A22" s="43"/>
      <c r="B22" s="43"/>
      <c r="C22" s="43" t="s">
        <v>66</v>
      </c>
      <c r="D22" s="44" t="s">
        <v>67</v>
      </c>
      <c r="E22" s="45">
        <v>0</v>
      </c>
      <c r="F22" s="46">
        <v>0</v>
      </c>
      <c r="G22" s="46">
        <f t="shared" si="2"/>
        <v>8000</v>
      </c>
      <c r="H22" s="46">
        <v>8000</v>
      </c>
      <c r="I22" s="47"/>
    </row>
    <row r="23" spans="1:9" ht="19.5">
      <c r="A23" s="35">
        <v>710</v>
      </c>
      <c r="B23" s="35"/>
      <c r="C23" s="35"/>
      <c r="D23" s="49" t="s">
        <v>68</v>
      </c>
      <c r="E23" s="37">
        <f aca="true" t="shared" si="3" ref="E23:E34">G23/F23*100</f>
        <v>30.089130434782607</v>
      </c>
      <c r="F23" s="38">
        <f>F24</f>
        <v>80500</v>
      </c>
      <c r="G23" s="38">
        <f>G24</f>
        <v>24221.75</v>
      </c>
      <c r="H23" s="38">
        <f>H24</f>
        <v>24221.75</v>
      </c>
      <c r="I23" s="38">
        <f>I24</f>
        <v>0</v>
      </c>
    </row>
    <row r="24" spans="1:9" ht="19.5">
      <c r="A24" s="39"/>
      <c r="B24" s="39">
        <v>71035</v>
      </c>
      <c r="C24" s="39"/>
      <c r="D24" s="40" t="s">
        <v>69</v>
      </c>
      <c r="E24" s="41">
        <f t="shared" si="3"/>
        <v>30.089130434782607</v>
      </c>
      <c r="F24" s="42">
        <f>F25+F26</f>
        <v>80500</v>
      </c>
      <c r="G24" s="42">
        <f>SUM(G25)</f>
        <v>24221.75</v>
      </c>
      <c r="H24" s="42">
        <f>SUM(H25)</f>
        <v>24221.75</v>
      </c>
      <c r="I24" s="42">
        <f>I25</f>
        <v>0</v>
      </c>
    </row>
    <row r="25" spans="1:9" ht="39">
      <c r="A25" s="39"/>
      <c r="B25" s="43"/>
      <c r="C25" s="43" t="s">
        <v>43</v>
      </c>
      <c r="D25" s="44" t="s">
        <v>59</v>
      </c>
      <c r="E25" s="45">
        <f t="shared" si="3"/>
        <v>59.806790123456786</v>
      </c>
      <c r="F25" s="46">
        <v>40500</v>
      </c>
      <c r="G25" s="46">
        <f>H25+I25</f>
        <v>24221.75</v>
      </c>
      <c r="H25" s="46">
        <v>24221.75</v>
      </c>
      <c r="I25" s="47"/>
    </row>
    <row r="26" spans="1:9" ht="78">
      <c r="A26" s="39"/>
      <c r="B26" s="43"/>
      <c r="C26" s="43" t="s">
        <v>47</v>
      </c>
      <c r="D26" s="44" t="s">
        <v>48</v>
      </c>
      <c r="E26" s="45">
        <f t="shared" si="3"/>
        <v>0</v>
      </c>
      <c r="F26" s="46">
        <v>40000</v>
      </c>
      <c r="G26" s="46">
        <f>H26+I26</f>
        <v>0</v>
      </c>
      <c r="H26" s="46">
        <f>I26+J26</f>
        <v>0</v>
      </c>
      <c r="I26" s="54">
        <v>0</v>
      </c>
    </row>
    <row r="27" spans="1:9" ht="19.5">
      <c r="A27" s="35">
        <v>750</v>
      </c>
      <c r="B27" s="35"/>
      <c r="C27" s="35"/>
      <c r="D27" s="49" t="s">
        <v>70</v>
      </c>
      <c r="E27" s="37">
        <f t="shared" si="3"/>
        <v>48.98719904018221</v>
      </c>
      <c r="F27" s="38">
        <f>F28+F30</f>
        <v>98352</v>
      </c>
      <c r="G27" s="38">
        <f>G28+G30</f>
        <v>48179.89000000001</v>
      </c>
      <c r="H27" s="38">
        <f>H28+H30</f>
        <v>48179.89000000001</v>
      </c>
      <c r="I27" s="38">
        <f>I28+I30</f>
        <v>0</v>
      </c>
    </row>
    <row r="28" spans="1:9" ht="19.5">
      <c r="A28" s="39"/>
      <c r="B28" s="39">
        <v>75011</v>
      </c>
      <c r="C28" s="39"/>
      <c r="D28" s="40" t="s">
        <v>71</v>
      </c>
      <c r="E28" s="41">
        <f t="shared" si="3"/>
        <v>1.3173333333333335</v>
      </c>
      <c r="F28" s="42">
        <f>F29</f>
        <v>1500</v>
      </c>
      <c r="G28" s="42">
        <f>G29</f>
        <v>19.76</v>
      </c>
      <c r="H28" s="42">
        <f>H29</f>
        <v>19.76</v>
      </c>
      <c r="I28" s="42">
        <f>I29</f>
        <v>0</v>
      </c>
    </row>
    <row r="29" spans="1:9" ht="39">
      <c r="A29" s="39"/>
      <c r="B29" s="43"/>
      <c r="C29" s="43">
        <v>2360</v>
      </c>
      <c r="D29" s="44" t="s">
        <v>72</v>
      </c>
      <c r="E29" s="45">
        <f t="shared" si="3"/>
        <v>1.3173333333333335</v>
      </c>
      <c r="F29" s="46">
        <v>1500</v>
      </c>
      <c r="G29" s="46">
        <f>H29+I29</f>
        <v>19.76</v>
      </c>
      <c r="H29" s="46">
        <v>19.76</v>
      </c>
      <c r="I29" s="47"/>
    </row>
    <row r="30" spans="1:9" ht="19.5">
      <c r="A30" s="39"/>
      <c r="B30" s="39">
        <v>75023</v>
      </c>
      <c r="C30" s="39"/>
      <c r="D30" s="40" t="s">
        <v>73</v>
      </c>
      <c r="E30" s="41">
        <f t="shared" si="3"/>
        <v>49.72548837401396</v>
      </c>
      <c r="F30" s="42">
        <f>F31+F32+F33+F34+F36</f>
        <v>96852</v>
      </c>
      <c r="G30" s="42">
        <f>G31+G32+G33+G34+G35+G36</f>
        <v>48160.130000000005</v>
      </c>
      <c r="H30" s="42">
        <f>H31+H32+H33+H34+H35+H36</f>
        <v>48160.130000000005</v>
      </c>
      <c r="I30" s="42">
        <f>I31+I31+I33+I34</f>
        <v>0</v>
      </c>
    </row>
    <row r="31" spans="1:9" ht="19.5">
      <c r="A31" s="39"/>
      <c r="B31" s="43"/>
      <c r="C31" s="43" t="s">
        <v>55</v>
      </c>
      <c r="D31" s="44" t="s">
        <v>74</v>
      </c>
      <c r="E31" s="45">
        <f t="shared" si="3"/>
        <v>243.20500000000004</v>
      </c>
      <c r="F31" s="46">
        <v>200</v>
      </c>
      <c r="G31" s="46">
        <f aca="true" t="shared" si="4" ref="G31:G36">H31+I31</f>
        <v>486.41</v>
      </c>
      <c r="H31" s="46">
        <v>486.41</v>
      </c>
      <c r="I31" s="47"/>
    </row>
    <row r="32" spans="1:9" ht="19.5">
      <c r="A32" s="39"/>
      <c r="B32" s="43"/>
      <c r="C32" s="43" t="s">
        <v>75</v>
      </c>
      <c r="D32" s="44" t="s">
        <v>76</v>
      </c>
      <c r="E32" s="45">
        <f t="shared" si="3"/>
        <v>3.7835</v>
      </c>
      <c r="F32" s="46">
        <v>12000</v>
      </c>
      <c r="G32" s="46">
        <f t="shared" si="4"/>
        <v>454.02</v>
      </c>
      <c r="H32" s="46">
        <v>454.02</v>
      </c>
      <c r="I32" s="47"/>
    </row>
    <row r="33" spans="1:9" ht="19.5">
      <c r="A33" s="39"/>
      <c r="B33" s="43"/>
      <c r="C33" s="43" t="s">
        <v>77</v>
      </c>
      <c r="D33" s="44" t="s">
        <v>78</v>
      </c>
      <c r="E33" s="45">
        <f t="shared" si="3"/>
        <v>0</v>
      </c>
      <c r="F33" s="46">
        <v>3000</v>
      </c>
      <c r="G33" s="46">
        <f t="shared" si="4"/>
        <v>0</v>
      </c>
      <c r="H33" s="46">
        <v>0</v>
      </c>
      <c r="I33" s="47"/>
    </row>
    <row r="34" spans="1:9" ht="19.5" customHeight="1">
      <c r="A34" s="39"/>
      <c r="B34" s="55" t="s">
        <v>79</v>
      </c>
      <c r="C34" s="55" t="s">
        <v>80</v>
      </c>
      <c r="D34" s="44" t="s">
        <v>81</v>
      </c>
      <c r="E34" s="45">
        <f t="shared" si="3"/>
        <v>22.926236363636367</v>
      </c>
      <c r="F34" s="46">
        <v>55000</v>
      </c>
      <c r="G34" s="46">
        <f t="shared" si="4"/>
        <v>12609.43</v>
      </c>
      <c r="H34" s="46">
        <v>12609.43</v>
      </c>
      <c r="I34" s="47"/>
    </row>
    <row r="35" spans="1:9" ht="19.5" customHeight="1">
      <c r="A35" s="39"/>
      <c r="B35" s="55"/>
      <c r="C35" s="55" t="s">
        <v>66</v>
      </c>
      <c r="D35" s="44" t="s">
        <v>67</v>
      </c>
      <c r="E35" s="45">
        <v>0</v>
      </c>
      <c r="F35" s="46">
        <v>0</v>
      </c>
      <c r="G35" s="46">
        <f t="shared" si="4"/>
        <v>7958.65</v>
      </c>
      <c r="H35" s="46">
        <v>7958.65</v>
      </c>
      <c r="I35" s="47"/>
    </row>
    <row r="36" spans="1:9" ht="78">
      <c r="A36" s="39"/>
      <c r="B36" s="55"/>
      <c r="C36" s="43" t="s">
        <v>47</v>
      </c>
      <c r="D36" s="44" t="s">
        <v>48</v>
      </c>
      <c r="E36" s="45">
        <f aca="true" t="shared" si="5" ref="E36:E65">G36/F36*100</f>
        <v>99.99857421581869</v>
      </c>
      <c r="F36" s="46">
        <v>26652</v>
      </c>
      <c r="G36" s="46">
        <f t="shared" si="4"/>
        <v>26651.62</v>
      </c>
      <c r="H36" s="46">
        <v>26651.62</v>
      </c>
      <c r="I36" s="47"/>
    </row>
    <row r="37" spans="1:9" ht="39">
      <c r="A37" s="56" t="s">
        <v>82</v>
      </c>
      <c r="B37" s="35"/>
      <c r="C37" s="35"/>
      <c r="D37" s="36" t="s">
        <v>83</v>
      </c>
      <c r="E37" s="37">
        <f t="shared" si="5"/>
        <v>46.93834357945724</v>
      </c>
      <c r="F37" s="38">
        <f>F38+F41+F61+F67+F69+F72+F50</f>
        <v>18238279</v>
      </c>
      <c r="G37" s="38">
        <f>G38+G41+G61+G67+G69+G72+G50</f>
        <v>8560746.059999999</v>
      </c>
      <c r="H37" s="38">
        <f>H38+H41+H61+H67+H69+H72+H50</f>
        <v>8560746.059999999</v>
      </c>
      <c r="I37" s="38">
        <f>I38+I41+I61+I67+I69+I72+I50</f>
        <v>0</v>
      </c>
    </row>
    <row r="38" spans="1:9" ht="19.5">
      <c r="A38" s="39"/>
      <c r="B38" s="39">
        <v>75601</v>
      </c>
      <c r="C38" s="39"/>
      <c r="D38" s="40" t="s">
        <v>84</v>
      </c>
      <c r="E38" s="41">
        <f t="shared" si="5"/>
        <v>7.9896078431372555</v>
      </c>
      <c r="F38" s="42">
        <f>SUM(F39:F40)</f>
        <v>15300</v>
      </c>
      <c r="G38" s="42">
        <f>SUM(G39:G40)</f>
        <v>1222.41</v>
      </c>
      <c r="H38" s="42">
        <f>SUM(H39:H40)</f>
        <v>1222.41</v>
      </c>
      <c r="I38" s="42">
        <f>SUM(I39:I40)</f>
        <v>0</v>
      </c>
    </row>
    <row r="39" spans="1:9" ht="19.5">
      <c r="A39" s="39"/>
      <c r="B39" s="43"/>
      <c r="C39" s="43" t="s">
        <v>85</v>
      </c>
      <c r="D39" s="44" t="s">
        <v>86</v>
      </c>
      <c r="E39" s="45">
        <f t="shared" si="5"/>
        <v>8.1364</v>
      </c>
      <c r="F39" s="46">
        <v>15000</v>
      </c>
      <c r="G39" s="46">
        <f>H39+I39</f>
        <v>1220.46</v>
      </c>
      <c r="H39" s="46">
        <v>1220.46</v>
      </c>
      <c r="I39" s="47"/>
    </row>
    <row r="40" spans="1:9" ht="19.5">
      <c r="A40" s="39"/>
      <c r="B40" s="43"/>
      <c r="C40" s="43" t="s">
        <v>87</v>
      </c>
      <c r="D40" s="44" t="s">
        <v>88</v>
      </c>
      <c r="E40" s="45">
        <f t="shared" si="5"/>
        <v>0.65</v>
      </c>
      <c r="F40" s="46">
        <v>300</v>
      </c>
      <c r="G40" s="46">
        <f>H40+I40</f>
        <v>1.95</v>
      </c>
      <c r="H40" s="46">
        <v>1.95</v>
      </c>
      <c r="I40" s="47"/>
    </row>
    <row r="41" spans="1:9" ht="39">
      <c r="A41" s="39"/>
      <c r="B41" s="39">
        <v>75615</v>
      </c>
      <c r="C41" s="39"/>
      <c r="D41" s="40" t="s">
        <v>89</v>
      </c>
      <c r="E41" s="41">
        <f t="shared" si="5"/>
        <v>44.52753477877549</v>
      </c>
      <c r="F41" s="42">
        <f>SUM(F42:F49)</f>
        <v>6652405</v>
      </c>
      <c r="G41" s="42">
        <f>SUM(G42:G49)</f>
        <v>2962151.9499999997</v>
      </c>
      <c r="H41" s="42">
        <f>SUM(H42:H49)</f>
        <v>2962151.9499999997</v>
      </c>
      <c r="I41" s="42">
        <f>SUM(I42:I49)</f>
        <v>0</v>
      </c>
    </row>
    <row r="42" spans="1:9" ht="19.5">
      <c r="A42" s="43"/>
      <c r="B42" s="43"/>
      <c r="C42" s="43" t="s">
        <v>90</v>
      </c>
      <c r="D42" s="44" t="s">
        <v>91</v>
      </c>
      <c r="E42" s="45">
        <f t="shared" si="5"/>
        <v>46.17868995418848</v>
      </c>
      <c r="F42" s="46">
        <v>6112000</v>
      </c>
      <c r="G42" s="46">
        <f aca="true" t="shared" si="6" ref="G42:G49">H42+I42</f>
        <v>2822441.53</v>
      </c>
      <c r="H42" s="46">
        <v>2822441.53</v>
      </c>
      <c r="I42" s="47"/>
    </row>
    <row r="43" spans="1:9" ht="19.5">
      <c r="A43" s="43"/>
      <c r="B43" s="43"/>
      <c r="C43" s="43" t="s">
        <v>92</v>
      </c>
      <c r="D43" s="44" t="s">
        <v>93</v>
      </c>
      <c r="E43" s="45">
        <f t="shared" si="5"/>
        <v>50.08172727272727</v>
      </c>
      <c r="F43" s="46">
        <v>110000</v>
      </c>
      <c r="G43" s="46">
        <f t="shared" si="6"/>
        <v>55089.9</v>
      </c>
      <c r="H43" s="46">
        <v>55089.9</v>
      </c>
      <c r="I43" s="47"/>
    </row>
    <row r="44" spans="1:9" ht="19.5">
      <c r="A44" s="43"/>
      <c r="B44" s="43"/>
      <c r="C44" s="43" t="s">
        <v>94</v>
      </c>
      <c r="D44" s="44" t="s">
        <v>95</v>
      </c>
      <c r="E44" s="45">
        <f t="shared" si="5"/>
        <v>45.095662658247925</v>
      </c>
      <c r="F44" s="46">
        <v>252136</v>
      </c>
      <c r="G44" s="46">
        <f t="shared" si="6"/>
        <v>113702.4</v>
      </c>
      <c r="H44" s="46">
        <v>113702.4</v>
      </c>
      <c r="I44" s="47"/>
    </row>
    <row r="45" spans="1:9" ht="19.5">
      <c r="A45" s="57"/>
      <c r="B45" s="43"/>
      <c r="C45" s="43" t="s">
        <v>96</v>
      </c>
      <c r="D45" s="44" t="s">
        <v>97</v>
      </c>
      <c r="E45" s="45">
        <f t="shared" si="5"/>
        <v>62.235860728790215</v>
      </c>
      <c r="F45" s="46">
        <v>143059</v>
      </c>
      <c r="G45" s="46">
        <f t="shared" si="6"/>
        <v>89034</v>
      </c>
      <c r="H45" s="46">
        <v>89034</v>
      </c>
      <c r="I45" s="47"/>
    </row>
    <row r="46" spans="1:9" ht="19.5">
      <c r="A46" s="57"/>
      <c r="B46" s="43"/>
      <c r="C46" s="43" t="s">
        <v>98</v>
      </c>
      <c r="D46" s="44" t="s">
        <v>99</v>
      </c>
      <c r="E46" s="45">
        <f t="shared" si="5"/>
        <v>-17.34</v>
      </c>
      <c r="F46" s="46">
        <v>10000</v>
      </c>
      <c r="G46" s="46">
        <f t="shared" si="6"/>
        <v>-1734</v>
      </c>
      <c r="H46" s="46">
        <v>-1734</v>
      </c>
      <c r="I46" s="47"/>
    </row>
    <row r="47" spans="1:9" ht="19.5">
      <c r="A47" s="57"/>
      <c r="B47" s="43"/>
      <c r="C47" s="43" t="s">
        <v>57</v>
      </c>
      <c r="D47" s="44" t="s">
        <v>100</v>
      </c>
      <c r="E47" s="45">
        <f t="shared" si="5"/>
        <v>114.83870967741936</v>
      </c>
      <c r="F47" s="46">
        <v>310</v>
      </c>
      <c r="G47" s="46">
        <f t="shared" si="6"/>
        <v>356</v>
      </c>
      <c r="H47" s="46">
        <v>356</v>
      </c>
      <c r="I47" s="47"/>
    </row>
    <row r="48" spans="1:9" ht="19.5">
      <c r="A48" s="57"/>
      <c r="B48" s="43"/>
      <c r="C48" s="43" t="s">
        <v>87</v>
      </c>
      <c r="D48" s="44" t="s">
        <v>101</v>
      </c>
      <c r="E48" s="45">
        <f t="shared" si="5"/>
        <v>-515.4864347826087</v>
      </c>
      <c r="F48" s="46">
        <v>23000</v>
      </c>
      <c r="G48" s="46">
        <f t="shared" si="6"/>
        <v>-118561.88</v>
      </c>
      <c r="H48" s="46">
        <v>-118561.88</v>
      </c>
      <c r="I48" s="47"/>
    </row>
    <row r="49" spans="1:9" ht="19.5">
      <c r="A49" s="57"/>
      <c r="B49" s="43"/>
      <c r="C49" s="43">
        <v>2680</v>
      </c>
      <c r="D49" s="44" t="s">
        <v>102</v>
      </c>
      <c r="E49" s="45">
        <f t="shared" si="5"/>
        <v>96</v>
      </c>
      <c r="F49" s="46">
        <v>1900</v>
      </c>
      <c r="G49" s="46">
        <f t="shared" si="6"/>
        <v>1824</v>
      </c>
      <c r="H49" s="46">
        <v>1824</v>
      </c>
      <c r="I49" s="47"/>
    </row>
    <row r="50" spans="1:9" ht="39">
      <c r="A50" s="58"/>
      <c r="B50" s="39">
        <v>75616</v>
      </c>
      <c r="C50" s="39"/>
      <c r="D50" s="40" t="s">
        <v>103</v>
      </c>
      <c r="E50" s="41">
        <f t="shared" si="5"/>
        <v>61.96259515792585</v>
      </c>
      <c r="F50" s="42">
        <f>SUM(F51:F60)</f>
        <v>3153442</v>
      </c>
      <c r="G50" s="42">
        <f>SUM(G51:G60)</f>
        <v>1953954.5</v>
      </c>
      <c r="H50" s="42">
        <f>SUM(H51:H60)</f>
        <v>1953954.5</v>
      </c>
      <c r="I50" s="42">
        <f>SUM(I51:I60)</f>
        <v>0</v>
      </c>
    </row>
    <row r="51" spans="1:9" ht="19.5">
      <c r="A51" s="57"/>
      <c r="B51" s="43"/>
      <c r="C51" s="43" t="s">
        <v>90</v>
      </c>
      <c r="D51" s="44" t="s">
        <v>91</v>
      </c>
      <c r="E51" s="45">
        <f t="shared" si="5"/>
        <v>60.838098883370776</v>
      </c>
      <c r="F51" s="46">
        <v>1580650</v>
      </c>
      <c r="G51" s="46">
        <f aca="true" t="shared" si="7" ref="G51:G60">H51+I51</f>
        <v>961637.41</v>
      </c>
      <c r="H51" s="46">
        <v>961637.41</v>
      </c>
      <c r="I51" s="47"/>
    </row>
    <row r="52" spans="1:9" ht="19.5">
      <c r="A52" s="57"/>
      <c r="B52" s="43"/>
      <c r="C52" s="43" t="s">
        <v>92</v>
      </c>
      <c r="D52" s="44" t="s">
        <v>93</v>
      </c>
      <c r="E52" s="45">
        <f t="shared" si="5"/>
        <v>53.632253659879325</v>
      </c>
      <c r="F52" s="46">
        <v>552204</v>
      </c>
      <c r="G52" s="46">
        <f t="shared" si="7"/>
        <v>296159.45</v>
      </c>
      <c r="H52" s="46">
        <v>296159.45</v>
      </c>
      <c r="I52" s="47"/>
    </row>
    <row r="53" spans="1:9" ht="19.5">
      <c r="A53" s="57"/>
      <c r="B53" s="43"/>
      <c r="C53" s="43" t="s">
        <v>94</v>
      </c>
      <c r="D53" s="44" t="s">
        <v>104</v>
      </c>
      <c r="E53" s="45">
        <f t="shared" si="5"/>
        <v>48.43261284170375</v>
      </c>
      <c r="F53" s="46">
        <v>3146</v>
      </c>
      <c r="G53" s="46">
        <f t="shared" si="7"/>
        <v>1523.69</v>
      </c>
      <c r="H53" s="46">
        <v>1523.69</v>
      </c>
      <c r="I53" s="47"/>
    </row>
    <row r="54" spans="1:9" ht="19.5">
      <c r="A54" s="57"/>
      <c r="B54" s="43"/>
      <c r="C54" s="43" t="s">
        <v>96</v>
      </c>
      <c r="D54" s="44" t="s">
        <v>97</v>
      </c>
      <c r="E54" s="45">
        <f t="shared" si="5"/>
        <v>56.27598727331856</v>
      </c>
      <c r="F54" s="46">
        <v>596542</v>
      </c>
      <c r="G54" s="46">
        <f t="shared" si="7"/>
        <v>335709.9</v>
      </c>
      <c r="H54" s="46">
        <v>335709.9</v>
      </c>
      <c r="I54" s="47"/>
    </row>
    <row r="55" spans="1:9" ht="19.5">
      <c r="A55" s="57"/>
      <c r="B55" s="43"/>
      <c r="C55" s="43" t="s">
        <v>105</v>
      </c>
      <c r="D55" s="44" t="s">
        <v>106</v>
      </c>
      <c r="E55" s="45">
        <f t="shared" si="5"/>
        <v>128.623</v>
      </c>
      <c r="F55" s="46">
        <v>40000</v>
      </c>
      <c r="G55" s="46">
        <f t="shared" si="7"/>
        <v>51449.2</v>
      </c>
      <c r="H55" s="46">
        <v>51449.2</v>
      </c>
      <c r="I55" s="47"/>
    </row>
    <row r="56" spans="1:9" ht="19.5">
      <c r="A56" s="57"/>
      <c r="B56" s="43"/>
      <c r="C56" s="43" t="s">
        <v>107</v>
      </c>
      <c r="D56" s="44" t="s">
        <v>108</v>
      </c>
      <c r="E56" s="45">
        <f t="shared" si="5"/>
        <v>81.10666666666667</v>
      </c>
      <c r="F56" s="46">
        <v>15000</v>
      </c>
      <c r="G56" s="46">
        <f t="shared" si="7"/>
        <v>12166</v>
      </c>
      <c r="H56" s="46">
        <v>12166</v>
      </c>
      <c r="I56" s="47"/>
    </row>
    <row r="57" spans="1:9" ht="19.5">
      <c r="A57" s="57"/>
      <c r="B57" s="43"/>
      <c r="C57" s="43" t="s">
        <v>109</v>
      </c>
      <c r="D57" s="44" t="s">
        <v>110</v>
      </c>
      <c r="E57" s="45">
        <f t="shared" si="5"/>
        <v>12.845</v>
      </c>
      <c r="F57" s="46">
        <v>20000</v>
      </c>
      <c r="G57" s="46">
        <f t="shared" si="7"/>
        <v>2569</v>
      </c>
      <c r="H57" s="46">
        <v>2569</v>
      </c>
      <c r="I57" s="47"/>
    </row>
    <row r="58" spans="1:9" ht="19.5">
      <c r="A58" s="43"/>
      <c r="B58" s="43"/>
      <c r="C58" s="43" t="s">
        <v>98</v>
      </c>
      <c r="D58" s="44" t="s">
        <v>99</v>
      </c>
      <c r="E58" s="45">
        <f t="shared" si="5"/>
        <v>88.45435806451614</v>
      </c>
      <c r="F58" s="46">
        <v>310000</v>
      </c>
      <c r="G58" s="46">
        <f t="shared" si="7"/>
        <v>274208.51</v>
      </c>
      <c r="H58" s="46">
        <v>274208.51</v>
      </c>
      <c r="I58" s="47"/>
    </row>
    <row r="59" spans="1:9" ht="19.5">
      <c r="A59" s="43"/>
      <c r="B59" s="43"/>
      <c r="C59" s="43" t="s">
        <v>57</v>
      </c>
      <c r="D59" s="44" t="s">
        <v>58</v>
      </c>
      <c r="E59" s="45">
        <f t="shared" si="5"/>
        <v>64.50385321100917</v>
      </c>
      <c r="F59" s="46">
        <v>10900</v>
      </c>
      <c r="G59" s="46">
        <f t="shared" si="7"/>
        <v>7030.92</v>
      </c>
      <c r="H59" s="46">
        <v>7030.92</v>
      </c>
      <c r="I59" s="47"/>
    </row>
    <row r="60" spans="1:9" ht="19.5">
      <c r="A60" s="43"/>
      <c r="B60" s="43"/>
      <c r="C60" s="43" t="s">
        <v>87</v>
      </c>
      <c r="D60" s="44" t="s">
        <v>101</v>
      </c>
      <c r="E60" s="45">
        <f t="shared" si="5"/>
        <v>46.00168</v>
      </c>
      <c r="F60" s="46">
        <v>25000</v>
      </c>
      <c r="G60" s="46">
        <f t="shared" si="7"/>
        <v>11500.42</v>
      </c>
      <c r="H60" s="46">
        <v>11500.42</v>
      </c>
      <c r="I60" s="47"/>
    </row>
    <row r="61" spans="1:9" ht="19.5">
      <c r="A61" s="39"/>
      <c r="B61" s="39">
        <v>75618</v>
      </c>
      <c r="C61" s="39"/>
      <c r="D61" s="40" t="s">
        <v>111</v>
      </c>
      <c r="E61" s="41">
        <f t="shared" si="5"/>
        <v>74.45612319538017</v>
      </c>
      <c r="F61" s="42">
        <f>SUM(F62:F65)</f>
        <v>519500</v>
      </c>
      <c r="G61" s="42">
        <f>SUM(G62:G66)</f>
        <v>386799.56</v>
      </c>
      <c r="H61" s="42">
        <f>SUM(H62:H66)</f>
        <v>386799.56</v>
      </c>
      <c r="I61" s="42">
        <f>SUM(I62:I65)</f>
        <v>0</v>
      </c>
    </row>
    <row r="62" spans="1:9" ht="19.5">
      <c r="A62" s="43"/>
      <c r="B62" s="43"/>
      <c r="C62" s="43" t="s">
        <v>112</v>
      </c>
      <c r="D62" s="44" t="s">
        <v>113</v>
      </c>
      <c r="E62" s="45">
        <f t="shared" si="5"/>
        <v>48.93664444444445</v>
      </c>
      <c r="F62" s="46">
        <v>90000</v>
      </c>
      <c r="G62" s="46">
        <f>H62+I62</f>
        <v>44042.98</v>
      </c>
      <c r="H62" s="46">
        <v>44042.98</v>
      </c>
      <c r="I62" s="47"/>
    </row>
    <row r="63" spans="1:9" ht="19.5">
      <c r="A63" s="43"/>
      <c r="B63" s="43"/>
      <c r="C63" s="43" t="s">
        <v>114</v>
      </c>
      <c r="D63" s="44" t="s">
        <v>115</v>
      </c>
      <c r="E63" s="45">
        <f t="shared" si="5"/>
        <v>83.89093636363637</v>
      </c>
      <c r="F63" s="46">
        <v>330000</v>
      </c>
      <c r="G63" s="46">
        <f>H63+I63</f>
        <v>276840.09</v>
      </c>
      <c r="H63" s="46">
        <v>276840.09</v>
      </c>
      <c r="I63" s="47"/>
    </row>
    <row r="64" spans="1:9" ht="19.5">
      <c r="A64" s="43"/>
      <c r="B64" s="43"/>
      <c r="C64" s="43" t="s">
        <v>116</v>
      </c>
      <c r="D64" s="44" t="s">
        <v>117</v>
      </c>
      <c r="E64" s="45">
        <f t="shared" si="5"/>
        <v>67.62153608247424</v>
      </c>
      <c r="F64" s="46">
        <f>60000+37000</f>
        <v>97000</v>
      </c>
      <c r="G64" s="46">
        <f>H64+I64</f>
        <v>65592.89</v>
      </c>
      <c r="H64" s="46">
        <v>65592.89</v>
      </c>
      <c r="I64" s="47"/>
    </row>
    <row r="65" spans="1:9" ht="19.5">
      <c r="A65" s="43"/>
      <c r="B65" s="43"/>
      <c r="C65" s="43" t="s">
        <v>57</v>
      </c>
      <c r="D65" s="44" t="s">
        <v>118</v>
      </c>
      <c r="E65" s="45">
        <f t="shared" si="5"/>
        <v>1.1520000000000001</v>
      </c>
      <c r="F65" s="46">
        <v>2500</v>
      </c>
      <c r="G65" s="46">
        <f>H65+I65</f>
        <v>28.8</v>
      </c>
      <c r="H65" s="46">
        <v>28.8</v>
      </c>
      <c r="I65" s="47"/>
    </row>
    <row r="66" spans="1:9" ht="19.5">
      <c r="A66" s="43"/>
      <c r="B66" s="43"/>
      <c r="C66" s="43" t="s">
        <v>80</v>
      </c>
      <c r="D66" s="44" t="s">
        <v>81</v>
      </c>
      <c r="E66" s="45">
        <v>0</v>
      </c>
      <c r="F66" s="46">
        <v>0</v>
      </c>
      <c r="G66" s="46">
        <f>H66+I66</f>
        <v>294.8</v>
      </c>
      <c r="H66" s="46">
        <v>294.8</v>
      </c>
      <c r="I66" s="47"/>
    </row>
    <row r="67" spans="1:9" s="60" customFormat="1" ht="20.25">
      <c r="A67" s="39"/>
      <c r="B67" s="39">
        <v>75619</v>
      </c>
      <c r="C67" s="39"/>
      <c r="D67" s="40" t="s">
        <v>119</v>
      </c>
      <c r="E67" s="41">
        <f aca="true" t="shared" si="8" ref="E67:E85">G67/F67*100</f>
        <v>78.412</v>
      </c>
      <c r="F67" s="42">
        <f>F68</f>
        <v>750</v>
      </c>
      <c r="G67" s="42">
        <f>I67+SUM(G68)</f>
        <v>588.09</v>
      </c>
      <c r="H67" s="42">
        <f>J67+SUM(H68)</f>
        <v>588.09</v>
      </c>
      <c r="I67" s="59"/>
    </row>
    <row r="68" spans="1:9" ht="19.5">
      <c r="A68" s="43"/>
      <c r="B68" s="43"/>
      <c r="C68" s="43" t="s">
        <v>66</v>
      </c>
      <c r="D68" s="44" t="s">
        <v>120</v>
      </c>
      <c r="E68" s="45">
        <f t="shared" si="8"/>
        <v>78.412</v>
      </c>
      <c r="F68" s="46">
        <v>750</v>
      </c>
      <c r="G68" s="46">
        <f>H68+I68</f>
        <v>588.09</v>
      </c>
      <c r="H68" s="46">
        <v>588.09</v>
      </c>
      <c r="I68" s="47"/>
    </row>
    <row r="69" spans="1:9" ht="19.5">
      <c r="A69" s="39"/>
      <c r="B69" s="39">
        <v>75621</v>
      </c>
      <c r="C69" s="39"/>
      <c r="D69" s="40" t="s">
        <v>121</v>
      </c>
      <c r="E69" s="41">
        <f t="shared" si="8"/>
        <v>41.23066619709731</v>
      </c>
      <c r="F69" s="42">
        <f>F70+F71</f>
        <v>7896597</v>
      </c>
      <c r="G69" s="42">
        <f>G70+G71</f>
        <v>3255819.55</v>
      </c>
      <c r="H69" s="42">
        <f>H70+H71</f>
        <v>3255819.55</v>
      </c>
      <c r="I69" s="42">
        <f>I70+I71</f>
        <v>0</v>
      </c>
    </row>
    <row r="70" spans="1:9" ht="19.5">
      <c r="A70" s="43"/>
      <c r="B70" s="43"/>
      <c r="C70" s="43" t="s">
        <v>122</v>
      </c>
      <c r="D70" s="44" t="s">
        <v>123</v>
      </c>
      <c r="E70" s="45">
        <f t="shared" si="8"/>
        <v>40.366864268303296</v>
      </c>
      <c r="F70" s="46">
        <v>7596597</v>
      </c>
      <c r="G70" s="46">
        <f>H70+I70</f>
        <v>3066508</v>
      </c>
      <c r="H70" s="46">
        <v>3066508</v>
      </c>
      <c r="I70" s="47"/>
    </row>
    <row r="71" spans="1:9" ht="19.5">
      <c r="A71" s="43"/>
      <c r="B71" s="43"/>
      <c r="C71" s="43" t="s">
        <v>124</v>
      </c>
      <c r="D71" s="44" t="s">
        <v>125</v>
      </c>
      <c r="E71" s="45">
        <f t="shared" si="8"/>
        <v>63.103849999999994</v>
      </c>
      <c r="F71" s="46">
        <v>300000</v>
      </c>
      <c r="G71" s="46">
        <f>H71+I71</f>
        <v>189311.55</v>
      </c>
      <c r="H71" s="46">
        <v>189311.55</v>
      </c>
      <c r="I71" s="47"/>
    </row>
    <row r="72" spans="1:9" ht="19.5">
      <c r="A72" s="39"/>
      <c r="B72" s="39">
        <v>75624</v>
      </c>
      <c r="C72" s="39"/>
      <c r="D72" s="40" t="s">
        <v>126</v>
      </c>
      <c r="E72" s="41">
        <f t="shared" si="8"/>
        <v>73.68421052631578</v>
      </c>
      <c r="F72" s="42">
        <f>F73</f>
        <v>285</v>
      </c>
      <c r="G72" s="42">
        <f>I72+SUM(G73)</f>
        <v>210</v>
      </c>
      <c r="H72" s="42">
        <f>J72+SUM(H73)</f>
        <v>210</v>
      </c>
      <c r="I72" s="47"/>
    </row>
    <row r="73" spans="1:9" ht="19.5">
      <c r="A73" s="43"/>
      <c r="B73" s="43"/>
      <c r="C73" s="43" t="s">
        <v>127</v>
      </c>
      <c r="D73" s="44" t="s">
        <v>128</v>
      </c>
      <c r="E73" s="45">
        <f t="shared" si="8"/>
        <v>73.68421052631578</v>
      </c>
      <c r="F73" s="46">
        <v>285</v>
      </c>
      <c r="G73" s="46">
        <f>H73+I73</f>
        <v>210</v>
      </c>
      <c r="H73" s="46">
        <v>210</v>
      </c>
      <c r="I73" s="47"/>
    </row>
    <row r="74" spans="1:9" ht="19.5">
      <c r="A74" s="35">
        <v>758</v>
      </c>
      <c r="B74" s="35"/>
      <c r="C74" s="35"/>
      <c r="D74" s="49" t="s">
        <v>129</v>
      </c>
      <c r="E74" s="37">
        <f t="shared" si="8"/>
        <v>58.81199246941268</v>
      </c>
      <c r="F74" s="38">
        <f>F75+F77+F79</f>
        <v>13175068</v>
      </c>
      <c r="G74" s="38">
        <f>G75+G77+G79</f>
        <v>7748520</v>
      </c>
      <c r="H74" s="38">
        <f>G74</f>
        <v>7748520</v>
      </c>
      <c r="I74" s="38">
        <f>I75+I77+I79</f>
        <v>0</v>
      </c>
    </row>
    <row r="75" spans="1:9" ht="19.5">
      <c r="A75" s="39"/>
      <c r="B75" s="39">
        <v>75801</v>
      </c>
      <c r="C75" s="39"/>
      <c r="D75" s="40" t="s">
        <v>130</v>
      </c>
      <c r="E75" s="41">
        <f t="shared" si="8"/>
        <v>61.53847988646257</v>
      </c>
      <c r="F75" s="42">
        <f>F76</f>
        <v>10061880</v>
      </c>
      <c r="G75" s="42">
        <f>G76</f>
        <v>6191928</v>
      </c>
      <c r="H75" s="42">
        <f>H76</f>
        <v>6191928</v>
      </c>
      <c r="I75" s="42">
        <f>I76</f>
        <v>0</v>
      </c>
    </row>
    <row r="76" spans="1:9" ht="19.5">
      <c r="A76" s="39"/>
      <c r="B76" s="43"/>
      <c r="C76" s="43">
        <v>2920</v>
      </c>
      <c r="D76" s="44" t="s">
        <v>131</v>
      </c>
      <c r="E76" s="45">
        <f t="shared" si="8"/>
        <v>61.53847988646257</v>
      </c>
      <c r="F76" s="46">
        <v>10061880</v>
      </c>
      <c r="G76" s="46">
        <f>H76+I76</f>
        <v>6191928</v>
      </c>
      <c r="H76" s="46">
        <v>6191928</v>
      </c>
      <c r="I76" s="47"/>
    </row>
    <row r="77" spans="1:9" ht="19.5">
      <c r="A77" s="39"/>
      <c r="B77" s="39">
        <v>75807</v>
      </c>
      <c r="C77" s="39"/>
      <c r="D77" s="40" t="s">
        <v>132</v>
      </c>
      <c r="E77" s="41">
        <f t="shared" si="8"/>
        <v>49.99991126649334</v>
      </c>
      <c r="F77" s="42">
        <f>F78</f>
        <v>2817425</v>
      </c>
      <c r="G77" s="42">
        <f>G78</f>
        <v>1408710</v>
      </c>
      <c r="H77" s="42">
        <f>H78</f>
        <v>1408710</v>
      </c>
      <c r="I77" s="42">
        <f>I78</f>
        <v>0</v>
      </c>
    </row>
    <row r="78" spans="1:9" ht="19.5">
      <c r="A78" s="39"/>
      <c r="B78" s="43"/>
      <c r="C78" s="43">
        <v>2920</v>
      </c>
      <c r="D78" s="44" t="s">
        <v>131</v>
      </c>
      <c r="E78" s="45">
        <f t="shared" si="8"/>
        <v>49.99991126649334</v>
      </c>
      <c r="F78" s="46">
        <v>2817425</v>
      </c>
      <c r="G78" s="46">
        <f>H78+I78</f>
        <v>1408710</v>
      </c>
      <c r="H78" s="46">
        <v>1408710</v>
      </c>
      <c r="I78" s="47"/>
    </row>
    <row r="79" spans="1:9" ht="19.5">
      <c r="A79" s="39"/>
      <c r="B79" s="39">
        <v>75831</v>
      </c>
      <c r="C79" s="39"/>
      <c r="D79" s="40" t="s">
        <v>133</v>
      </c>
      <c r="E79" s="41">
        <f t="shared" si="8"/>
        <v>50.00016905427657</v>
      </c>
      <c r="F79" s="42">
        <f>F80</f>
        <v>295763</v>
      </c>
      <c r="G79" s="42">
        <f>G80</f>
        <v>147882</v>
      </c>
      <c r="H79" s="42">
        <f>H80</f>
        <v>147882</v>
      </c>
      <c r="I79" s="42">
        <f>I80</f>
        <v>0</v>
      </c>
    </row>
    <row r="80" spans="1:9" ht="19.5">
      <c r="A80" s="39"/>
      <c r="B80" s="43"/>
      <c r="C80" s="43">
        <v>2920</v>
      </c>
      <c r="D80" s="44" t="s">
        <v>131</v>
      </c>
      <c r="E80" s="45">
        <f t="shared" si="8"/>
        <v>50.00016905427657</v>
      </c>
      <c r="F80" s="46">
        <v>295763</v>
      </c>
      <c r="G80" s="46">
        <f>H80+I80</f>
        <v>147882</v>
      </c>
      <c r="H80" s="46">
        <v>147882</v>
      </c>
      <c r="I80" s="47"/>
    </row>
    <row r="81" spans="1:10" ht="19.5">
      <c r="A81" s="35">
        <v>801</v>
      </c>
      <c r="B81" s="35"/>
      <c r="C81" s="35"/>
      <c r="D81" s="49" t="s">
        <v>134</v>
      </c>
      <c r="E81" s="37">
        <f t="shared" si="8"/>
        <v>53.741423284109025</v>
      </c>
      <c r="F81" s="38">
        <f>SUM(F82+F89+F94+F99+F101)</f>
        <v>1962377</v>
      </c>
      <c r="G81" s="38">
        <f>G82+G94+G101+G89</f>
        <v>1054609.33</v>
      </c>
      <c r="H81" s="38">
        <f>G81</f>
        <v>1054609.33</v>
      </c>
      <c r="I81" s="38">
        <f>I82+I94+I101+I89</f>
        <v>147375</v>
      </c>
      <c r="J81" s="61"/>
    </row>
    <row r="82" spans="1:9" ht="19.5">
      <c r="A82" s="39"/>
      <c r="B82" s="39">
        <v>80101</v>
      </c>
      <c r="C82" s="39"/>
      <c r="D82" s="40" t="s">
        <v>135</v>
      </c>
      <c r="E82" s="41">
        <f t="shared" si="8"/>
        <v>69.11934102891122</v>
      </c>
      <c r="F82" s="42">
        <f>SUM(F83:F88)</f>
        <v>246202</v>
      </c>
      <c r="G82" s="42">
        <f>SUM(G83:G88)</f>
        <v>170173.2</v>
      </c>
      <c r="H82" s="42">
        <f>G82</f>
        <v>170173.2</v>
      </c>
      <c r="I82" s="42">
        <f>SUM(I83:I88)</f>
        <v>147375</v>
      </c>
    </row>
    <row r="83" spans="1:9" ht="39">
      <c r="A83" s="57"/>
      <c r="B83" s="43"/>
      <c r="C83" s="43" t="s">
        <v>43</v>
      </c>
      <c r="D83" s="44" t="s">
        <v>136</v>
      </c>
      <c r="E83" s="45">
        <f t="shared" si="8"/>
        <v>146.35176056338028</v>
      </c>
      <c r="F83" s="46">
        <v>14200</v>
      </c>
      <c r="G83" s="46">
        <f aca="true" t="shared" si="9" ref="G83:G88">H83+I83</f>
        <v>20781.95</v>
      </c>
      <c r="H83" s="46">
        <f>'zał 12'!G7+'zał 12'!G21+'zał 12'!G33</f>
        <v>20781.95</v>
      </c>
      <c r="I83" s="46"/>
    </row>
    <row r="84" spans="1:9" ht="19.5">
      <c r="A84" s="43"/>
      <c r="B84" s="43"/>
      <c r="C84" s="43" t="s">
        <v>75</v>
      </c>
      <c r="D84" s="44" t="s">
        <v>76</v>
      </c>
      <c r="E84" s="45">
        <f t="shared" si="8"/>
        <v>0</v>
      </c>
      <c r="F84" s="46">
        <v>8387</v>
      </c>
      <c r="G84" s="46">
        <f t="shared" si="9"/>
        <v>0</v>
      </c>
      <c r="H84" s="46">
        <f>'zał 12'!G22+'zał 12'!G34+'zał 12'!G8</f>
        <v>0</v>
      </c>
      <c r="I84" s="46"/>
    </row>
    <row r="85" spans="1:9" ht="19.5">
      <c r="A85" s="43"/>
      <c r="B85" s="43"/>
      <c r="C85" s="43" t="s">
        <v>64</v>
      </c>
      <c r="D85" s="44" t="s">
        <v>65</v>
      </c>
      <c r="E85" s="45">
        <f t="shared" si="8"/>
        <v>192.02380952380952</v>
      </c>
      <c r="F85" s="46">
        <v>1050</v>
      </c>
      <c r="G85" s="46">
        <f t="shared" si="9"/>
        <v>2016.25</v>
      </c>
      <c r="H85" s="46">
        <f>'zał 12'!G9+'zał 12'!G23+'zał 12'!G35</f>
        <v>2016.25</v>
      </c>
      <c r="I85" s="46"/>
    </row>
    <row r="86" spans="1:9" ht="39">
      <c r="A86" s="43"/>
      <c r="B86" s="43"/>
      <c r="C86" s="43" t="s">
        <v>137</v>
      </c>
      <c r="D86" s="44" t="s">
        <v>138</v>
      </c>
      <c r="E86" s="45">
        <v>0</v>
      </c>
      <c r="F86" s="46">
        <v>26200</v>
      </c>
      <c r="G86" s="46">
        <f t="shared" si="9"/>
        <v>0</v>
      </c>
      <c r="H86" s="46">
        <v>0</v>
      </c>
      <c r="I86" s="46"/>
    </row>
    <row r="87" spans="1:9" ht="39">
      <c r="A87" s="43"/>
      <c r="B87" s="43"/>
      <c r="C87" s="43" t="s">
        <v>139</v>
      </c>
      <c r="D87" s="44" t="s">
        <v>140</v>
      </c>
      <c r="E87" s="45">
        <v>0</v>
      </c>
      <c r="F87" s="46">
        <v>17065</v>
      </c>
      <c r="G87" s="46">
        <f t="shared" si="9"/>
        <v>0</v>
      </c>
      <c r="H87" s="46">
        <v>0</v>
      </c>
      <c r="I87" s="46">
        <v>0</v>
      </c>
    </row>
    <row r="88" spans="1:9" ht="39">
      <c r="A88" s="43"/>
      <c r="B88" s="43"/>
      <c r="C88" s="43" t="s">
        <v>49</v>
      </c>
      <c r="D88" s="62" t="s">
        <v>50</v>
      </c>
      <c r="E88" s="45">
        <f>G88/F88*100</f>
        <v>82.19464584495259</v>
      </c>
      <c r="F88" s="46">
        <v>179300</v>
      </c>
      <c r="G88" s="46">
        <f t="shared" si="9"/>
        <v>147375</v>
      </c>
      <c r="H88" s="46"/>
      <c r="I88" s="46">
        <v>147375</v>
      </c>
    </row>
    <row r="89" spans="1:9" ht="19.5">
      <c r="A89" s="39" t="s">
        <v>14</v>
      </c>
      <c r="B89" s="39" t="s">
        <v>141</v>
      </c>
      <c r="C89" s="39"/>
      <c r="D89" s="40" t="s">
        <v>142</v>
      </c>
      <c r="E89" s="41">
        <f>G89/F89*100</f>
        <v>56.906825922325474</v>
      </c>
      <c r="F89" s="42">
        <f>SUM(F90:F92)</f>
        <v>882606</v>
      </c>
      <c r="G89" s="42">
        <f>SUM(G90:G93)</f>
        <v>502263.06</v>
      </c>
      <c r="H89" s="42">
        <f>G89</f>
        <v>502263.06</v>
      </c>
      <c r="I89" s="42">
        <f>SUM(I90:I92)</f>
        <v>0</v>
      </c>
    </row>
    <row r="90" spans="1:9" ht="39">
      <c r="A90" s="43"/>
      <c r="B90" s="43"/>
      <c r="C90" s="43" t="s">
        <v>43</v>
      </c>
      <c r="D90" s="44" t="s">
        <v>143</v>
      </c>
      <c r="E90" s="45">
        <f>G90/F90*100</f>
        <v>72.77260904361745</v>
      </c>
      <c r="F90" s="46">
        <v>9996</v>
      </c>
      <c r="G90" s="46">
        <f>H90+I90</f>
        <v>7274.35</v>
      </c>
      <c r="H90" s="46">
        <f>'zał 14'!G8+'zał 14'!G22</f>
        <v>7274.35</v>
      </c>
      <c r="I90" s="46"/>
    </row>
    <row r="91" spans="1:9" ht="19.5">
      <c r="A91" s="43"/>
      <c r="B91" s="43"/>
      <c r="C91" s="43" t="s">
        <v>75</v>
      </c>
      <c r="D91" s="44" t="s">
        <v>76</v>
      </c>
      <c r="E91" s="45">
        <f>G91/F91*100</f>
        <v>52.11484325531597</v>
      </c>
      <c r="F91" s="46">
        <v>868610</v>
      </c>
      <c r="G91" s="46">
        <f>H91+I91</f>
        <v>452674.74</v>
      </c>
      <c r="H91" s="46">
        <f>'zał 14'!G23+'zał 14'!G9</f>
        <v>452674.74</v>
      </c>
      <c r="I91" s="46"/>
    </row>
    <row r="92" spans="1:9" ht="19.5">
      <c r="A92" s="43"/>
      <c r="B92" s="43"/>
      <c r="C92" s="43" t="s">
        <v>64</v>
      </c>
      <c r="D92" s="44" t="s">
        <v>65</v>
      </c>
      <c r="E92" s="45">
        <f>G92/F92*100</f>
        <v>23.538</v>
      </c>
      <c r="F92" s="46">
        <v>4000</v>
      </c>
      <c r="G92" s="46">
        <f>H92+I92</f>
        <v>941.52</v>
      </c>
      <c r="H92" s="46">
        <f>'zał 14'!G10+'zał 14'!G24</f>
        <v>941.52</v>
      </c>
      <c r="I92" s="46"/>
    </row>
    <row r="93" spans="1:9" ht="19.5">
      <c r="A93" s="43"/>
      <c r="B93" s="43"/>
      <c r="C93" s="43" t="s">
        <v>66</v>
      </c>
      <c r="D93" s="44" t="s">
        <v>67</v>
      </c>
      <c r="E93" s="45">
        <v>0</v>
      </c>
      <c r="F93" s="46">
        <v>0</v>
      </c>
      <c r="G93" s="46">
        <f>H93+I93</f>
        <v>41372.45</v>
      </c>
      <c r="H93" s="46">
        <v>41372.45</v>
      </c>
      <c r="I93" s="46"/>
    </row>
    <row r="94" spans="1:9" ht="19.5">
      <c r="A94" s="39"/>
      <c r="B94" s="39">
        <v>80110</v>
      </c>
      <c r="C94" s="39"/>
      <c r="D94" s="40" t="s">
        <v>144</v>
      </c>
      <c r="E94" s="41">
        <f>G94/F94*100</f>
        <v>108.8795061728395</v>
      </c>
      <c r="F94" s="42">
        <f>SUM(F95:F98)</f>
        <v>14175</v>
      </c>
      <c r="G94" s="42">
        <f>SUM(G95:G98)</f>
        <v>15433.67</v>
      </c>
      <c r="H94" s="42">
        <f>G94</f>
        <v>15433.67</v>
      </c>
      <c r="I94" s="42">
        <f>SUM(I95:I98)</f>
        <v>0</v>
      </c>
    </row>
    <row r="95" spans="1:9" ht="39">
      <c r="A95" s="43"/>
      <c r="B95" s="43"/>
      <c r="C95" s="43" t="s">
        <v>43</v>
      </c>
      <c r="D95" s="44" t="s">
        <v>145</v>
      </c>
      <c r="E95" s="45">
        <f>G95/F95*100</f>
        <v>150.38857142857142</v>
      </c>
      <c r="F95" s="46">
        <v>8750</v>
      </c>
      <c r="G95" s="46">
        <f>H95+I95</f>
        <v>13159</v>
      </c>
      <c r="H95" s="46">
        <f>'zał 13'!G8+'zał 13'!G22</f>
        <v>13159</v>
      </c>
      <c r="I95" s="46"/>
    </row>
    <row r="96" spans="1:9" ht="19.5">
      <c r="A96" s="43"/>
      <c r="B96" s="43"/>
      <c r="C96" s="43" t="s">
        <v>75</v>
      </c>
      <c r="D96" s="44" t="s">
        <v>76</v>
      </c>
      <c r="E96" s="45">
        <f>G96/F96*100</f>
        <v>73.05343511450381</v>
      </c>
      <c r="F96" s="46">
        <v>1310</v>
      </c>
      <c r="G96" s="46">
        <f>H96+I96</f>
        <v>957</v>
      </c>
      <c r="H96" s="46">
        <f>'zał 13'!G23+'zał 13'!G9</f>
        <v>957</v>
      </c>
      <c r="I96" s="46"/>
    </row>
    <row r="97" spans="1:9" ht="19.5">
      <c r="A97" s="43"/>
      <c r="B97" s="43"/>
      <c r="C97" s="43" t="s">
        <v>64</v>
      </c>
      <c r="D97" s="44" t="s">
        <v>65</v>
      </c>
      <c r="E97" s="45">
        <f>G97/F97*100</f>
        <v>32.8186799501868</v>
      </c>
      <c r="F97" s="46">
        <v>4015</v>
      </c>
      <c r="G97" s="46">
        <f>H97+I97</f>
        <v>1317.6699999999998</v>
      </c>
      <c r="H97" s="46">
        <f>'zał 13'!G10+'zał 13'!G24+'zał 13'!G36</f>
        <v>1317.6699999999998</v>
      </c>
      <c r="I97" s="47"/>
    </row>
    <row r="98" spans="1:9" ht="19.5">
      <c r="A98" s="43"/>
      <c r="B98" s="43"/>
      <c r="C98" s="43" t="s">
        <v>66</v>
      </c>
      <c r="D98" s="44" t="s">
        <v>67</v>
      </c>
      <c r="E98" s="45">
        <f>G98/F98*100</f>
        <v>0</v>
      </c>
      <c r="F98" s="46">
        <v>100</v>
      </c>
      <c r="G98" s="46">
        <f>H98+I98</f>
        <v>0</v>
      </c>
      <c r="H98" s="46">
        <f>'zał 13'!G37</f>
        <v>0</v>
      </c>
      <c r="I98" s="47"/>
    </row>
    <row r="99" spans="1:9" ht="19.5">
      <c r="A99" s="43"/>
      <c r="B99" s="39" t="s">
        <v>146</v>
      </c>
      <c r="C99" s="43"/>
      <c r="D99" s="40" t="s">
        <v>147</v>
      </c>
      <c r="E99" s="41">
        <v>0</v>
      </c>
      <c r="F99" s="42">
        <v>125050</v>
      </c>
      <c r="G99" s="42">
        <v>0</v>
      </c>
      <c r="H99" s="42">
        <v>0</v>
      </c>
      <c r="I99" s="47"/>
    </row>
    <row r="100" spans="1:9" ht="39">
      <c r="A100" s="43"/>
      <c r="B100" s="39"/>
      <c r="C100" s="43" t="s">
        <v>139</v>
      </c>
      <c r="D100" s="44" t="s">
        <v>140</v>
      </c>
      <c r="E100" s="45">
        <v>0</v>
      </c>
      <c r="F100" s="46">
        <v>125050</v>
      </c>
      <c r="G100" s="46">
        <f>H100+I100</f>
        <v>0</v>
      </c>
      <c r="H100" s="46">
        <v>0</v>
      </c>
      <c r="I100" s="47"/>
    </row>
    <row r="101" spans="1:9" ht="19.5">
      <c r="A101" s="39"/>
      <c r="B101" s="39">
        <v>80148</v>
      </c>
      <c r="C101" s="39"/>
      <c r="D101" s="40" t="s">
        <v>148</v>
      </c>
      <c r="E101" s="41">
        <f>G101/F101*100</f>
        <v>52.81811321189497</v>
      </c>
      <c r="F101" s="42">
        <f>F102</f>
        <v>694344</v>
      </c>
      <c r="G101" s="42">
        <f>G102</f>
        <v>366739.4</v>
      </c>
      <c r="H101" s="42">
        <f>G101</f>
        <v>366739.4</v>
      </c>
      <c r="I101" s="42">
        <f>I102</f>
        <v>0</v>
      </c>
    </row>
    <row r="102" spans="1:9" ht="19.5" customHeight="1">
      <c r="A102" s="43"/>
      <c r="B102" s="55" t="s">
        <v>79</v>
      </c>
      <c r="C102" s="43" t="s">
        <v>75</v>
      </c>
      <c r="D102" s="44" t="s">
        <v>76</v>
      </c>
      <c r="E102" s="45">
        <f>G102/F102*100</f>
        <v>52.81811321189497</v>
      </c>
      <c r="F102" s="46">
        <v>694344</v>
      </c>
      <c r="G102" s="46">
        <f>H102+I102</f>
        <v>366739.4</v>
      </c>
      <c r="H102" s="46">
        <f>'zał 13'!G26+'zał 13'!G12+'zał 12'!G37+'zał 12'!G11+'zał 14'!G26</f>
        <v>366739.4</v>
      </c>
      <c r="I102" s="47"/>
    </row>
    <row r="103" spans="1:9" ht="19.5" customHeight="1">
      <c r="A103" s="35" t="s">
        <v>15</v>
      </c>
      <c r="B103" s="63"/>
      <c r="C103" s="35"/>
      <c r="D103" s="49" t="s">
        <v>16</v>
      </c>
      <c r="E103" s="37">
        <v>0</v>
      </c>
      <c r="F103" s="38">
        <v>0</v>
      </c>
      <c r="G103" s="38">
        <v>4.76</v>
      </c>
      <c r="H103" s="38">
        <v>4.76</v>
      </c>
      <c r="I103" s="64"/>
    </row>
    <row r="104" spans="1:9" ht="19.5" customHeight="1">
      <c r="A104" s="65"/>
      <c r="B104" s="66" t="s">
        <v>149</v>
      </c>
      <c r="C104" s="65"/>
      <c r="D104" s="67" t="s">
        <v>150</v>
      </c>
      <c r="E104" s="68">
        <v>0</v>
      </c>
      <c r="F104" s="69">
        <v>0</v>
      </c>
      <c r="G104" s="69">
        <v>4.76</v>
      </c>
      <c r="H104" s="69">
        <v>4.76</v>
      </c>
      <c r="I104" s="70"/>
    </row>
    <row r="105" spans="1:9" ht="19.5" customHeight="1">
      <c r="A105" s="65"/>
      <c r="B105" s="66"/>
      <c r="C105" s="71" t="s">
        <v>80</v>
      </c>
      <c r="D105" s="44" t="s">
        <v>81</v>
      </c>
      <c r="E105" s="72">
        <v>0</v>
      </c>
      <c r="F105" s="73">
        <v>0</v>
      </c>
      <c r="G105" s="46">
        <f>H105+I105</f>
        <v>4.76</v>
      </c>
      <c r="H105" s="73">
        <v>4.76</v>
      </c>
      <c r="I105" s="70"/>
    </row>
    <row r="106" spans="1:10" ht="19.5">
      <c r="A106" s="35">
        <v>852</v>
      </c>
      <c r="B106" s="35"/>
      <c r="C106" s="35"/>
      <c r="D106" s="49" t="s">
        <v>151</v>
      </c>
      <c r="E106" s="37">
        <f>G106/F106*100</f>
        <v>55.9275884222628</v>
      </c>
      <c r="F106" s="38">
        <f>SUM(F107+F110+F112+F114+F116+F122+F124)</f>
        <v>1478700</v>
      </c>
      <c r="G106" s="38">
        <f>G107+G112+G116+G122+G110+G114+G124</f>
        <v>827001.25</v>
      </c>
      <c r="H106" s="38">
        <f>G106</f>
        <v>827001.25</v>
      </c>
      <c r="I106" s="38">
        <f>I107+I112+I116+I122+I110+I114</f>
        <v>0</v>
      </c>
      <c r="J106" s="61"/>
    </row>
    <row r="107" spans="1:9" ht="39">
      <c r="A107" s="39"/>
      <c r="B107" s="39">
        <v>85212</v>
      </c>
      <c r="C107" s="39"/>
      <c r="D107" s="40" t="s">
        <v>152</v>
      </c>
      <c r="E107" s="41">
        <f>G107/F107*100</f>
        <v>47.77985454545455</v>
      </c>
      <c r="F107" s="42">
        <f>F109</f>
        <v>55000</v>
      </c>
      <c r="G107" s="42">
        <f>SUM(G108:G109)</f>
        <v>26278.920000000002</v>
      </c>
      <c r="H107" s="42">
        <f>G107</f>
        <v>26278.920000000002</v>
      </c>
      <c r="I107" s="42">
        <f>I109</f>
        <v>0</v>
      </c>
    </row>
    <row r="108" spans="1:9" ht="19.5">
      <c r="A108" s="39"/>
      <c r="B108" s="39"/>
      <c r="C108" s="43" t="s">
        <v>153</v>
      </c>
      <c r="D108" s="44" t="s">
        <v>154</v>
      </c>
      <c r="E108" s="45">
        <v>0</v>
      </c>
      <c r="F108" s="46">
        <v>0</v>
      </c>
      <c r="G108" s="46">
        <f>H108+I108</f>
        <v>6.31</v>
      </c>
      <c r="H108" s="46">
        <v>6.31</v>
      </c>
      <c r="I108" s="42"/>
    </row>
    <row r="109" spans="1:9" ht="39">
      <c r="A109" s="39"/>
      <c r="B109" s="43"/>
      <c r="C109" s="43">
        <v>2360</v>
      </c>
      <c r="D109" s="44" t="s">
        <v>155</v>
      </c>
      <c r="E109" s="45">
        <f aca="true" t="shared" si="10" ref="E109:E123">G109/F109*100</f>
        <v>47.76838181818182</v>
      </c>
      <c r="F109" s="46">
        <v>55000</v>
      </c>
      <c r="G109" s="46">
        <f>H109+I109</f>
        <v>26272.61</v>
      </c>
      <c r="H109" s="46">
        <v>26272.61</v>
      </c>
      <c r="I109" s="47"/>
    </row>
    <row r="110" spans="1:9" s="60" customFormat="1" ht="39">
      <c r="A110" s="50"/>
      <c r="B110" s="50">
        <v>85213</v>
      </c>
      <c r="C110" s="50"/>
      <c r="D110" s="51" t="s">
        <v>156</v>
      </c>
      <c r="E110" s="41">
        <f t="shared" si="10"/>
        <v>49.09090909090909</v>
      </c>
      <c r="F110" s="74">
        <f>F111</f>
        <v>33000</v>
      </c>
      <c r="G110" s="74">
        <f>G111</f>
        <v>16200</v>
      </c>
      <c r="H110" s="74">
        <f>H111</f>
        <v>16200</v>
      </c>
      <c r="I110" s="74">
        <f>I111</f>
        <v>0</v>
      </c>
    </row>
    <row r="111" spans="1:9" ht="19.5">
      <c r="A111" s="39"/>
      <c r="B111" s="43"/>
      <c r="C111" s="43">
        <v>2030</v>
      </c>
      <c r="D111" s="44" t="s">
        <v>157</v>
      </c>
      <c r="E111" s="45">
        <f t="shared" si="10"/>
        <v>49.09090909090909</v>
      </c>
      <c r="F111" s="46">
        <v>33000</v>
      </c>
      <c r="G111" s="46">
        <f>H111+I111</f>
        <v>16200</v>
      </c>
      <c r="H111" s="46">
        <v>16200</v>
      </c>
      <c r="I111" s="47"/>
    </row>
    <row r="112" spans="1:9" ht="19.5">
      <c r="A112" s="39"/>
      <c r="B112" s="39">
        <v>85214</v>
      </c>
      <c r="C112" s="39"/>
      <c r="D112" s="40" t="s">
        <v>158</v>
      </c>
      <c r="E112" s="41">
        <f t="shared" si="10"/>
        <v>54.63918918918919</v>
      </c>
      <c r="F112" s="42">
        <f>F113</f>
        <v>370000</v>
      </c>
      <c r="G112" s="42">
        <f>G113</f>
        <v>202165</v>
      </c>
      <c r="H112" s="46">
        <f>G112</f>
        <v>202165</v>
      </c>
      <c r="I112" s="42">
        <f>I113</f>
        <v>0</v>
      </c>
    </row>
    <row r="113" spans="1:9" ht="19.5">
      <c r="A113" s="39"/>
      <c r="B113" s="43"/>
      <c r="C113" s="43">
        <v>2030</v>
      </c>
      <c r="D113" s="44" t="s">
        <v>157</v>
      </c>
      <c r="E113" s="45">
        <f t="shared" si="10"/>
        <v>54.63918918918919</v>
      </c>
      <c r="F113" s="46">
        <v>370000</v>
      </c>
      <c r="G113" s="46">
        <f>H113+I113</f>
        <v>202165</v>
      </c>
      <c r="H113" s="46">
        <v>202165</v>
      </c>
      <c r="I113" s="47"/>
    </row>
    <row r="114" spans="1:9" ht="19.5">
      <c r="A114" s="39"/>
      <c r="B114" s="50">
        <v>85216</v>
      </c>
      <c r="C114" s="50"/>
      <c r="D114" s="40" t="s">
        <v>159</v>
      </c>
      <c r="E114" s="41">
        <f t="shared" si="10"/>
        <v>59.85918367346939</v>
      </c>
      <c r="F114" s="42">
        <f>F115</f>
        <v>343000</v>
      </c>
      <c r="G114" s="42">
        <f>G115</f>
        <v>205317</v>
      </c>
      <c r="H114" s="46">
        <f>G114</f>
        <v>205317</v>
      </c>
      <c r="I114" s="47"/>
    </row>
    <row r="115" spans="1:9" ht="19.5">
      <c r="A115" s="39"/>
      <c r="B115" s="43"/>
      <c r="C115" s="43">
        <v>2030</v>
      </c>
      <c r="D115" s="44" t="s">
        <v>157</v>
      </c>
      <c r="E115" s="45">
        <f t="shared" si="10"/>
        <v>59.85918367346939</v>
      </c>
      <c r="F115" s="46">
        <v>343000</v>
      </c>
      <c r="G115" s="46">
        <f>H115+I115</f>
        <v>205317</v>
      </c>
      <c r="H115" s="46">
        <v>205317</v>
      </c>
      <c r="I115" s="47"/>
    </row>
    <row r="116" spans="1:9" ht="19.5">
      <c r="A116" s="39"/>
      <c r="B116" s="39">
        <v>85219</v>
      </c>
      <c r="C116" s="39"/>
      <c r="D116" s="40" t="s">
        <v>160</v>
      </c>
      <c r="E116" s="41">
        <f t="shared" si="10"/>
        <v>42.99975970873787</v>
      </c>
      <c r="F116" s="42">
        <f>SUM(F117:F121)</f>
        <v>412000</v>
      </c>
      <c r="G116" s="42">
        <f>SUM(G117:G120)</f>
        <v>177159.01</v>
      </c>
      <c r="H116" s="42">
        <f>G116</f>
        <v>177159.01</v>
      </c>
      <c r="I116" s="42">
        <f>SUM(I117:I120)</f>
        <v>0</v>
      </c>
    </row>
    <row r="117" spans="1:9" ht="39">
      <c r="A117" s="43"/>
      <c r="B117" s="43"/>
      <c r="C117" s="43" t="s">
        <v>43</v>
      </c>
      <c r="D117" s="75" t="s">
        <v>143</v>
      </c>
      <c r="E117" s="45">
        <f t="shared" si="10"/>
        <v>63.22</v>
      </c>
      <c r="F117" s="46">
        <v>20000</v>
      </c>
      <c r="G117" s="46">
        <f>H117+I117</f>
        <v>12644</v>
      </c>
      <c r="H117" s="46">
        <v>12644</v>
      </c>
      <c r="I117" s="47"/>
    </row>
    <row r="118" spans="1:9" ht="19.5">
      <c r="A118" s="43"/>
      <c r="B118" s="43"/>
      <c r="C118" s="43" t="s">
        <v>64</v>
      </c>
      <c r="D118" s="44" t="s">
        <v>65</v>
      </c>
      <c r="E118" s="45">
        <f t="shared" si="10"/>
        <v>32.60418181818182</v>
      </c>
      <c r="F118" s="46">
        <v>11000</v>
      </c>
      <c r="G118" s="46">
        <f>H118+I118</f>
        <v>3586.46</v>
      </c>
      <c r="H118" s="46">
        <v>3586.46</v>
      </c>
      <c r="I118" s="47"/>
    </row>
    <row r="119" spans="1:9" ht="19.5">
      <c r="A119" s="43"/>
      <c r="B119" s="43"/>
      <c r="C119" s="43" t="s">
        <v>66</v>
      </c>
      <c r="D119" s="44" t="s">
        <v>161</v>
      </c>
      <c r="E119" s="45">
        <f t="shared" si="10"/>
        <v>243.055</v>
      </c>
      <c r="F119" s="46">
        <v>1000</v>
      </c>
      <c r="G119" s="46">
        <f>H119+I119</f>
        <v>2430.55</v>
      </c>
      <c r="H119" s="46">
        <v>2430.55</v>
      </c>
      <c r="I119" s="47"/>
    </row>
    <row r="120" spans="1:9" ht="19.5">
      <c r="A120" s="43"/>
      <c r="B120" s="43"/>
      <c r="C120" s="43">
        <v>2030</v>
      </c>
      <c r="D120" s="44" t="s">
        <v>162</v>
      </c>
      <c r="E120" s="45">
        <f t="shared" si="10"/>
        <v>52.83266666666666</v>
      </c>
      <c r="F120" s="46">
        <v>300000</v>
      </c>
      <c r="G120" s="46">
        <f>H120+I120</f>
        <v>158498</v>
      </c>
      <c r="H120" s="46">
        <v>158498</v>
      </c>
      <c r="I120" s="47"/>
    </row>
    <row r="121" spans="1:9" ht="39">
      <c r="A121" s="43"/>
      <c r="B121" s="43"/>
      <c r="C121" s="43" t="s">
        <v>139</v>
      </c>
      <c r="D121" s="44" t="s">
        <v>140</v>
      </c>
      <c r="E121" s="45">
        <f t="shared" si="10"/>
        <v>0</v>
      </c>
      <c r="F121" s="46">
        <v>80000</v>
      </c>
      <c r="G121" s="46">
        <f>H121+I121</f>
        <v>0</v>
      </c>
      <c r="H121" s="46">
        <v>0</v>
      </c>
      <c r="I121" s="54">
        <v>0</v>
      </c>
    </row>
    <row r="122" spans="1:9" ht="19.5" customHeight="1">
      <c r="A122" s="39"/>
      <c r="B122" s="76" t="s">
        <v>163</v>
      </c>
      <c r="C122" s="39"/>
      <c r="D122" s="40" t="s">
        <v>164</v>
      </c>
      <c r="E122" s="41">
        <f t="shared" si="10"/>
        <v>81.54622222222223</v>
      </c>
      <c r="F122" s="42">
        <f>F123</f>
        <v>18000</v>
      </c>
      <c r="G122" s="42">
        <f>G123</f>
        <v>14678.32</v>
      </c>
      <c r="H122" s="42">
        <f>G122</f>
        <v>14678.32</v>
      </c>
      <c r="I122" s="42">
        <f>I123</f>
        <v>0</v>
      </c>
    </row>
    <row r="123" spans="1:9" ht="19.5">
      <c r="A123" s="43"/>
      <c r="B123" s="43"/>
      <c r="C123" s="43" t="s">
        <v>75</v>
      </c>
      <c r="D123" s="44" t="s">
        <v>165</v>
      </c>
      <c r="E123" s="45">
        <f t="shared" si="10"/>
        <v>81.54622222222223</v>
      </c>
      <c r="F123" s="46">
        <v>18000</v>
      </c>
      <c r="G123" s="46">
        <f>H123+I123</f>
        <v>14678.32</v>
      </c>
      <c r="H123" s="46">
        <v>14678.32</v>
      </c>
      <c r="I123" s="54"/>
    </row>
    <row r="124" spans="1:9" ht="19.5">
      <c r="A124" s="43"/>
      <c r="B124" s="39" t="s">
        <v>166</v>
      </c>
      <c r="C124" s="43"/>
      <c r="D124" s="40" t="s">
        <v>42</v>
      </c>
      <c r="E124" s="41">
        <v>74.8</v>
      </c>
      <c r="F124" s="42">
        <v>247700</v>
      </c>
      <c r="G124" s="42">
        <v>185203</v>
      </c>
      <c r="H124" s="42">
        <f>G124</f>
        <v>185203</v>
      </c>
      <c r="I124" s="54"/>
    </row>
    <row r="125" spans="1:9" ht="19.5">
      <c r="A125" s="43"/>
      <c r="B125" s="39"/>
      <c r="C125" s="43" t="s">
        <v>167</v>
      </c>
      <c r="D125" s="44" t="s">
        <v>162</v>
      </c>
      <c r="E125" s="45">
        <v>74.8</v>
      </c>
      <c r="F125" s="46">
        <v>247700</v>
      </c>
      <c r="G125" s="46">
        <f>H125+I125</f>
        <v>185203</v>
      </c>
      <c r="H125" s="46">
        <v>185203</v>
      </c>
      <c r="I125" s="54"/>
    </row>
    <row r="126" spans="1:9" ht="19.5">
      <c r="A126" s="35" t="s">
        <v>18</v>
      </c>
      <c r="B126" s="35"/>
      <c r="C126" s="77"/>
      <c r="D126" s="78" t="s">
        <v>168</v>
      </c>
      <c r="E126" s="37">
        <f>SUM(E127)</f>
        <v>100.00002701490682</v>
      </c>
      <c r="F126" s="38">
        <f>SUM(F127)</f>
        <v>185083</v>
      </c>
      <c r="G126" s="38">
        <f>SUM(G127)</f>
        <v>185083.05</v>
      </c>
      <c r="H126" s="38">
        <f>SUM(H127)</f>
        <v>185083.05</v>
      </c>
      <c r="I126" s="79"/>
    </row>
    <row r="127" spans="1:9" ht="19.5">
      <c r="A127" s="65"/>
      <c r="B127" s="65" t="s">
        <v>169</v>
      </c>
      <c r="C127" s="71"/>
      <c r="D127" s="80" t="s">
        <v>42</v>
      </c>
      <c r="E127" s="41">
        <f>G127/F127*100</f>
        <v>100.00002701490682</v>
      </c>
      <c r="F127" s="69">
        <f>SUM(F129:F130)</f>
        <v>185083</v>
      </c>
      <c r="G127" s="69">
        <f>SUM(G128:G130)</f>
        <v>185083.05</v>
      </c>
      <c r="H127" s="69">
        <f>SUM(H128:H130)</f>
        <v>185083.05</v>
      </c>
      <c r="I127" s="81"/>
    </row>
    <row r="128" spans="1:9" ht="19.5">
      <c r="A128" s="65"/>
      <c r="B128" s="65"/>
      <c r="C128" s="71" t="s">
        <v>80</v>
      </c>
      <c r="D128" s="82" t="s">
        <v>81</v>
      </c>
      <c r="E128" s="45"/>
      <c r="F128" s="73">
        <v>0</v>
      </c>
      <c r="G128" s="46">
        <f>H128+I128</f>
        <v>0.05</v>
      </c>
      <c r="H128" s="73">
        <v>0.05</v>
      </c>
      <c r="I128" s="81"/>
    </row>
    <row r="129" spans="1:9" ht="78">
      <c r="A129" s="65"/>
      <c r="B129" s="65"/>
      <c r="C129" s="71" t="s">
        <v>47</v>
      </c>
      <c r="D129" s="44" t="s">
        <v>48</v>
      </c>
      <c r="E129" s="45">
        <f aca="true" t="shared" si="11" ref="E129:E134">G129/F129*100</f>
        <v>100</v>
      </c>
      <c r="F129" s="73">
        <v>174803.35</v>
      </c>
      <c r="G129" s="46">
        <f>H129+I129</f>
        <v>174803.35</v>
      </c>
      <c r="H129" s="73">
        <v>174803.35</v>
      </c>
      <c r="I129" s="81"/>
    </row>
    <row r="130" spans="1:9" ht="78">
      <c r="A130" s="65"/>
      <c r="B130" s="65"/>
      <c r="C130" s="71" t="s">
        <v>170</v>
      </c>
      <c r="D130" s="44" t="s">
        <v>48</v>
      </c>
      <c r="E130" s="45">
        <f t="shared" si="11"/>
        <v>100</v>
      </c>
      <c r="F130" s="73">
        <v>10279.65</v>
      </c>
      <c r="G130" s="46">
        <f>H130+I130</f>
        <v>10279.65</v>
      </c>
      <c r="H130" s="73">
        <v>10279.65</v>
      </c>
      <c r="I130" s="81"/>
    </row>
    <row r="131" spans="1:9" ht="19.5">
      <c r="A131" s="35" t="s">
        <v>20</v>
      </c>
      <c r="B131" s="35"/>
      <c r="C131" s="77"/>
      <c r="D131" s="49" t="s">
        <v>21</v>
      </c>
      <c r="E131" s="37">
        <f t="shared" si="11"/>
        <v>100</v>
      </c>
      <c r="F131" s="38">
        <v>115480</v>
      </c>
      <c r="G131" s="38">
        <v>115480</v>
      </c>
      <c r="H131" s="38">
        <v>115480</v>
      </c>
      <c r="I131" s="83"/>
    </row>
    <row r="132" spans="1:9" ht="19.5">
      <c r="A132" s="71"/>
      <c r="B132" s="65" t="s">
        <v>171</v>
      </c>
      <c r="C132" s="71"/>
      <c r="D132" s="67" t="s">
        <v>172</v>
      </c>
      <c r="E132" s="41">
        <f t="shared" si="11"/>
        <v>100</v>
      </c>
      <c r="F132" s="69">
        <v>115480</v>
      </c>
      <c r="G132" s="69">
        <v>115480</v>
      </c>
      <c r="H132" s="69">
        <v>115480</v>
      </c>
      <c r="I132" s="81"/>
    </row>
    <row r="133" spans="1:9" ht="19.5">
      <c r="A133" s="71"/>
      <c r="B133" s="65"/>
      <c r="C133" s="71" t="s">
        <v>167</v>
      </c>
      <c r="D133" s="44" t="s">
        <v>162</v>
      </c>
      <c r="E133" s="45">
        <f t="shared" si="11"/>
        <v>100</v>
      </c>
      <c r="F133" s="73">
        <v>115480</v>
      </c>
      <c r="G133" s="46">
        <f>H133+I133</f>
        <v>115480</v>
      </c>
      <c r="H133" s="73">
        <v>115480</v>
      </c>
      <c r="I133" s="81"/>
    </row>
    <row r="134" spans="1:9" ht="19.5">
      <c r="A134" s="35">
        <v>900</v>
      </c>
      <c r="B134" s="35"/>
      <c r="C134" s="35"/>
      <c r="D134" s="49" t="s">
        <v>173</v>
      </c>
      <c r="E134" s="37">
        <f t="shared" si="11"/>
        <v>72.76228350870221</v>
      </c>
      <c r="F134" s="38">
        <f>SUM(F137+F141)</f>
        <v>140941</v>
      </c>
      <c r="G134" s="38">
        <f>SUM(G135+G137+G141+G143)</f>
        <v>102551.88999999998</v>
      </c>
      <c r="H134" s="38">
        <f>SUM(H135+H137+H141+H143)</f>
        <v>102551.88999999998</v>
      </c>
      <c r="I134" s="38">
        <f>SUM(I135+I137+I141+I143)</f>
        <v>350</v>
      </c>
    </row>
    <row r="135" spans="1:9" ht="19.5">
      <c r="A135" s="65"/>
      <c r="B135" s="65" t="s">
        <v>174</v>
      </c>
      <c r="C135" s="65"/>
      <c r="D135" s="84" t="s">
        <v>175</v>
      </c>
      <c r="E135" s="68">
        <v>0</v>
      </c>
      <c r="F135" s="69">
        <v>0</v>
      </c>
      <c r="G135" s="69">
        <v>261.08</v>
      </c>
      <c r="H135" s="69">
        <v>261.08</v>
      </c>
      <c r="I135" s="69"/>
    </row>
    <row r="136" spans="1:13" ht="19.5">
      <c r="A136" s="71"/>
      <c r="B136" s="71"/>
      <c r="C136" s="71" t="s">
        <v>176</v>
      </c>
      <c r="D136" s="85" t="s">
        <v>177</v>
      </c>
      <c r="E136" s="72">
        <v>0</v>
      </c>
      <c r="F136" s="73">
        <v>0</v>
      </c>
      <c r="G136" s="46">
        <f>H136+I136</f>
        <v>261.08</v>
      </c>
      <c r="H136" s="73">
        <v>261.08</v>
      </c>
      <c r="I136" s="69"/>
      <c r="M136" s="86"/>
    </row>
    <row r="137" spans="1:9" ht="19.5">
      <c r="A137" s="71"/>
      <c r="B137" s="65" t="s">
        <v>178</v>
      </c>
      <c r="C137" s="71"/>
      <c r="D137" s="87" t="s">
        <v>179</v>
      </c>
      <c r="E137" s="45">
        <f aca="true" t="shared" si="12" ref="E137:E142">G137/F137*100</f>
        <v>73.04690411117795</v>
      </c>
      <c r="F137" s="69">
        <f>SUM(F138:F140)</f>
        <v>137941</v>
      </c>
      <c r="G137" s="69">
        <f>SUM(G138:G140)</f>
        <v>100761.62999999999</v>
      </c>
      <c r="H137" s="69">
        <f>SUM(H138:H140)</f>
        <v>100761.62999999999</v>
      </c>
      <c r="I137" s="69"/>
    </row>
    <row r="138" spans="1:9" ht="19.5">
      <c r="A138" s="71"/>
      <c r="B138" s="65"/>
      <c r="C138" s="71" t="s">
        <v>55</v>
      </c>
      <c r="D138" s="88" t="s">
        <v>180</v>
      </c>
      <c r="E138" s="45">
        <f t="shared" si="12"/>
        <v>24.312938534942464</v>
      </c>
      <c r="F138" s="73">
        <v>24941</v>
      </c>
      <c r="G138" s="46">
        <f>H138+I138</f>
        <v>6063.89</v>
      </c>
      <c r="H138" s="73">
        <v>6063.89</v>
      </c>
      <c r="I138" s="69"/>
    </row>
    <row r="139" spans="1:9" ht="19.5">
      <c r="A139" s="71"/>
      <c r="B139" s="65"/>
      <c r="C139" s="71" t="s">
        <v>57</v>
      </c>
      <c r="D139" s="88" t="s">
        <v>58</v>
      </c>
      <c r="E139" s="45">
        <f t="shared" si="12"/>
        <v>84.94315315315315</v>
      </c>
      <c r="F139" s="73">
        <v>111000</v>
      </c>
      <c r="G139" s="46">
        <f>H139+I139</f>
        <v>94286.9</v>
      </c>
      <c r="H139" s="73">
        <v>94286.9</v>
      </c>
      <c r="I139" s="69"/>
    </row>
    <row r="140" spans="1:9" ht="19.5">
      <c r="A140" s="71"/>
      <c r="B140" s="65"/>
      <c r="C140" s="71" t="s">
        <v>80</v>
      </c>
      <c r="D140" s="88" t="s">
        <v>81</v>
      </c>
      <c r="E140" s="45">
        <f t="shared" si="12"/>
        <v>20.541999999999998</v>
      </c>
      <c r="F140" s="73">
        <v>2000</v>
      </c>
      <c r="G140" s="46">
        <f>H140+I140</f>
        <v>410.84</v>
      </c>
      <c r="H140" s="73">
        <v>410.84</v>
      </c>
      <c r="I140" s="69"/>
    </row>
    <row r="141" spans="1:9" ht="19.5">
      <c r="A141" s="39"/>
      <c r="B141" s="65">
        <v>90020</v>
      </c>
      <c r="C141" s="65"/>
      <c r="D141" s="67" t="s">
        <v>181</v>
      </c>
      <c r="E141" s="41">
        <f t="shared" si="12"/>
        <v>39.306000000000004</v>
      </c>
      <c r="F141" s="69">
        <f>F142</f>
        <v>3000</v>
      </c>
      <c r="G141" s="69">
        <f>G142</f>
        <v>1179.18</v>
      </c>
      <c r="H141" s="69">
        <f>G141</f>
        <v>1179.18</v>
      </c>
      <c r="I141" s="69">
        <f>I142</f>
        <v>0</v>
      </c>
    </row>
    <row r="142" spans="1:9" ht="19.5" customHeight="1">
      <c r="A142" s="39"/>
      <c r="B142" s="55" t="s">
        <v>79</v>
      </c>
      <c r="C142" s="55" t="s">
        <v>182</v>
      </c>
      <c r="D142" s="44" t="s">
        <v>183</v>
      </c>
      <c r="E142" s="45">
        <f t="shared" si="12"/>
        <v>39.306000000000004</v>
      </c>
      <c r="F142" s="46">
        <v>3000</v>
      </c>
      <c r="G142" s="46">
        <f>H142+I142</f>
        <v>1179.18</v>
      </c>
      <c r="H142" s="46">
        <v>1179.18</v>
      </c>
      <c r="I142" s="54"/>
    </row>
    <row r="143" spans="1:9" ht="19.5" customHeight="1">
      <c r="A143" s="39"/>
      <c r="B143" s="76" t="s">
        <v>184</v>
      </c>
      <c r="C143" s="55"/>
      <c r="D143" s="40" t="s">
        <v>42</v>
      </c>
      <c r="E143" s="45">
        <v>0</v>
      </c>
      <c r="F143" s="42">
        <f>F144</f>
        <v>0</v>
      </c>
      <c r="G143" s="42">
        <f>G144</f>
        <v>350</v>
      </c>
      <c r="H143" s="42">
        <f>I144</f>
        <v>350</v>
      </c>
      <c r="I143" s="42">
        <f>I144</f>
        <v>350</v>
      </c>
    </row>
    <row r="144" spans="1:9" ht="19.5" customHeight="1">
      <c r="A144" s="39"/>
      <c r="B144" s="76"/>
      <c r="C144" s="55" t="s">
        <v>185</v>
      </c>
      <c r="D144" s="44" t="s">
        <v>186</v>
      </c>
      <c r="E144" s="45">
        <v>0</v>
      </c>
      <c r="F144" s="46">
        <v>0</v>
      </c>
      <c r="G144" s="46">
        <f>H144+I144</f>
        <v>350</v>
      </c>
      <c r="H144" s="89"/>
      <c r="I144" s="46">
        <v>350</v>
      </c>
    </row>
    <row r="145" spans="1:9" ht="19.5">
      <c r="A145" s="48">
        <v>921</v>
      </c>
      <c r="B145" s="48"/>
      <c r="C145" s="48"/>
      <c r="D145" s="49" t="s">
        <v>187</v>
      </c>
      <c r="E145" s="37">
        <f aca="true" t="shared" si="13" ref="E145:E154">G145/F145*100</f>
        <v>71.48148148148148</v>
      </c>
      <c r="F145" s="38">
        <f>SUM(F146+F148)</f>
        <v>13500</v>
      </c>
      <c r="G145" s="38">
        <f>SUM(G146+G148)</f>
        <v>9650</v>
      </c>
      <c r="H145" s="38">
        <f>G145</f>
        <v>9650</v>
      </c>
      <c r="I145" s="38">
        <v>0</v>
      </c>
    </row>
    <row r="146" spans="1:9" ht="19.5">
      <c r="A146" s="50"/>
      <c r="B146" s="50">
        <v>92109</v>
      </c>
      <c r="C146" s="50"/>
      <c r="D146" s="51" t="s">
        <v>188</v>
      </c>
      <c r="E146" s="41">
        <f t="shared" si="13"/>
        <v>83</v>
      </c>
      <c r="F146" s="42">
        <f>F147</f>
        <v>5000</v>
      </c>
      <c r="G146" s="42">
        <f>G147</f>
        <v>4150</v>
      </c>
      <c r="H146" s="46">
        <f>G146</f>
        <v>4150</v>
      </c>
      <c r="I146" s="42">
        <f>I147</f>
        <v>0</v>
      </c>
    </row>
    <row r="147" spans="1:9" ht="19.5">
      <c r="A147" s="43"/>
      <c r="B147" s="43"/>
      <c r="C147" s="43" t="s">
        <v>75</v>
      </c>
      <c r="D147" s="44" t="s">
        <v>177</v>
      </c>
      <c r="E147" s="45">
        <f t="shared" si="13"/>
        <v>83</v>
      </c>
      <c r="F147" s="46">
        <v>5000</v>
      </c>
      <c r="G147" s="46">
        <f>H147+I147</f>
        <v>4150</v>
      </c>
      <c r="H147" s="46">
        <v>4150</v>
      </c>
      <c r="I147" s="54"/>
    </row>
    <row r="148" spans="1:9" ht="19.5">
      <c r="A148" s="43"/>
      <c r="B148" s="39" t="s">
        <v>189</v>
      </c>
      <c r="C148" s="43"/>
      <c r="D148" s="40" t="s">
        <v>42</v>
      </c>
      <c r="E148" s="41">
        <f t="shared" si="13"/>
        <v>64.70588235294117</v>
      </c>
      <c r="F148" s="42">
        <f>F149</f>
        <v>8500</v>
      </c>
      <c r="G148" s="42">
        <f>G149</f>
        <v>5500</v>
      </c>
      <c r="H148" s="42">
        <f>H149</f>
        <v>5500</v>
      </c>
      <c r="I148" s="42">
        <f>I149</f>
        <v>0</v>
      </c>
    </row>
    <row r="149" spans="1:9" ht="39">
      <c r="A149" s="43"/>
      <c r="B149" s="39"/>
      <c r="C149" s="43" t="s">
        <v>137</v>
      </c>
      <c r="D149" s="44" t="s">
        <v>138</v>
      </c>
      <c r="E149" s="45">
        <f t="shared" si="13"/>
        <v>64.70588235294117</v>
      </c>
      <c r="F149" s="46">
        <v>8500</v>
      </c>
      <c r="G149" s="46">
        <f>H149+I149</f>
        <v>5500</v>
      </c>
      <c r="H149" s="46">
        <v>5500</v>
      </c>
      <c r="I149" s="54"/>
    </row>
    <row r="150" spans="1:9" ht="19.5">
      <c r="A150" s="49">
        <v>926</v>
      </c>
      <c r="B150" s="49"/>
      <c r="C150" s="49"/>
      <c r="D150" s="49" t="s">
        <v>190</v>
      </c>
      <c r="E150" s="37">
        <f t="shared" si="13"/>
        <v>0.17167111235902474</v>
      </c>
      <c r="F150" s="79">
        <f>F151+F157+F155</f>
        <v>2136900</v>
      </c>
      <c r="G150" s="79">
        <f>G151+G157+G155</f>
        <v>3668.44</v>
      </c>
      <c r="H150" s="79">
        <f>H151+H157+H155</f>
        <v>3668.44</v>
      </c>
      <c r="I150" s="79">
        <f>I151+I157+I155</f>
        <v>0</v>
      </c>
    </row>
    <row r="151" spans="1:9" ht="19.5">
      <c r="A151" s="90"/>
      <c r="B151" s="90">
        <v>92601</v>
      </c>
      <c r="C151" s="90"/>
      <c r="D151" s="51" t="s">
        <v>191</v>
      </c>
      <c r="E151" s="41">
        <f t="shared" si="13"/>
        <v>0</v>
      </c>
      <c r="F151" s="74">
        <f>SUM(F152:F154)</f>
        <v>2066000</v>
      </c>
      <c r="G151" s="74">
        <f>SUM(G154,G152)</f>
        <v>0</v>
      </c>
      <c r="H151" s="74">
        <f>SUM(H154,H152)</f>
        <v>0</v>
      </c>
      <c r="I151" s="74">
        <f>SUM(I154,I152)</f>
        <v>0</v>
      </c>
    </row>
    <row r="152" spans="1:9" ht="78">
      <c r="A152" s="90"/>
      <c r="B152" s="90"/>
      <c r="C152" s="91">
        <v>6207</v>
      </c>
      <c r="D152" s="92" t="s">
        <v>48</v>
      </c>
      <c r="E152" s="45">
        <f t="shared" si="13"/>
        <v>0</v>
      </c>
      <c r="F152" s="54">
        <v>1400000</v>
      </c>
      <c r="G152" s="46">
        <f>H152+I152</f>
        <v>0</v>
      </c>
      <c r="H152" s="46">
        <v>0</v>
      </c>
      <c r="I152" s="74"/>
    </row>
    <row r="153" spans="1:9" ht="39">
      <c r="A153" s="90"/>
      <c r="B153" s="91"/>
      <c r="C153" s="43" t="s">
        <v>49</v>
      </c>
      <c r="D153" s="62" t="s">
        <v>50</v>
      </c>
      <c r="E153" s="45">
        <f t="shared" si="13"/>
        <v>0</v>
      </c>
      <c r="F153" s="53">
        <v>333000</v>
      </c>
      <c r="G153" s="46">
        <f>H153+I153</f>
        <v>0</v>
      </c>
      <c r="H153" s="46">
        <v>0</v>
      </c>
      <c r="I153" s="53">
        <v>0</v>
      </c>
    </row>
    <row r="154" spans="1:9" ht="39">
      <c r="A154" s="93"/>
      <c r="B154" s="94"/>
      <c r="C154" s="94">
        <v>6300</v>
      </c>
      <c r="D154" s="95" t="s">
        <v>192</v>
      </c>
      <c r="E154" s="45">
        <f t="shared" si="13"/>
        <v>0</v>
      </c>
      <c r="F154" s="53">
        <v>333000</v>
      </c>
      <c r="G154" s="46">
        <f>H154+I154</f>
        <v>0</v>
      </c>
      <c r="H154" s="46">
        <v>0</v>
      </c>
      <c r="I154" s="53">
        <v>0</v>
      </c>
    </row>
    <row r="155" spans="1:9" ht="19.5">
      <c r="A155" s="93"/>
      <c r="B155" s="93">
        <v>92605</v>
      </c>
      <c r="C155" s="94"/>
      <c r="D155" s="96" t="s">
        <v>193</v>
      </c>
      <c r="E155" s="41"/>
      <c r="F155" s="97">
        <f>F156</f>
        <v>0</v>
      </c>
      <c r="G155" s="97">
        <f>G156</f>
        <v>3668.44</v>
      </c>
      <c r="H155" s="97">
        <f>H156</f>
        <v>3668.44</v>
      </c>
      <c r="I155" s="97">
        <f>I156</f>
        <v>0</v>
      </c>
    </row>
    <row r="156" spans="1:9" ht="39">
      <c r="A156" s="93"/>
      <c r="B156" s="93"/>
      <c r="C156" s="94">
        <v>2910</v>
      </c>
      <c r="D156" s="62" t="s">
        <v>194</v>
      </c>
      <c r="E156" s="45"/>
      <c r="F156" s="53">
        <v>0</v>
      </c>
      <c r="G156" s="46">
        <f>H156+I156</f>
        <v>3668.44</v>
      </c>
      <c r="H156" s="46">
        <v>3668.44</v>
      </c>
      <c r="I156" s="53"/>
    </row>
    <row r="157" spans="1:9" ht="19.5">
      <c r="A157" s="90"/>
      <c r="B157" s="90">
        <v>92695</v>
      </c>
      <c r="C157" s="91"/>
      <c r="D157" s="40" t="s">
        <v>42</v>
      </c>
      <c r="E157" s="41">
        <f>G157/F157*100</f>
        <v>0</v>
      </c>
      <c r="F157" s="97">
        <f>F158</f>
        <v>70900</v>
      </c>
      <c r="G157" s="97">
        <f>G158</f>
        <v>0</v>
      </c>
      <c r="H157" s="97">
        <f>H158</f>
        <v>0</v>
      </c>
      <c r="I157" s="97">
        <v>0</v>
      </c>
    </row>
    <row r="158" spans="1:9" ht="39">
      <c r="A158" s="98"/>
      <c r="B158" s="98"/>
      <c r="C158" s="99">
        <v>2707</v>
      </c>
      <c r="D158" s="44" t="s">
        <v>138</v>
      </c>
      <c r="E158" s="45">
        <f>G158/F158*100</f>
        <v>0</v>
      </c>
      <c r="F158" s="53">
        <v>70900</v>
      </c>
      <c r="G158" s="46">
        <f>H158+I158</f>
        <v>0</v>
      </c>
      <c r="H158" s="46">
        <v>0</v>
      </c>
      <c r="I158" s="53">
        <v>0</v>
      </c>
    </row>
    <row r="159" spans="1:9" ht="15" customHeight="1">
      <c r="A159" s="937" t="s">
        <v>195</v>
      </c>
      <c r="B159" s="937"/>
      <c r="C159" s="937"/>
      <c r="D159" s="937"/>
      <c r="E159" s="100">
        <f>G159/F159*100</f>
        <v>49.65879587283008</v>
      </c>
      <c r="F159" s="101">
        <f>F134+F106+F81+F74+F37+F27+F23+F13+F6+F9+F145+F150+F131+F126</f>
        <v>41261107</v>
      </c>
      <c r="G159" s="101">
        <f>G134+G106+G81+G74+G37+G27+G23+G13+G6+G9+G145+G150+G131+G126</f>
        <v>20489768.900000006</v>
      </c>
      <c r="H159" s="102">
        <f>G159</f>
        <v>20489768.900000006</v>
      </c>
      <c r="I159" s="101">
        <f>I134+I106+I81+I74+I37+I27+I23+I13+I6+I9+I145+I150</f>
        <v>1365305</v>
      </c>
    </row>
  </sheetData>
  <mergeCells count="11">
    <mergeCell ref="A159:D159"/>
    <mergeCell ref="A1:I1"/>
    <mergeCell ref="A2:C2"/>
    <mergeCell ref="A3:A4"/>
    <mergeCell ref="B3:B4"/>
    <mergeCell ref="C3:C4"/>
    <mergeCell ref="D3:D4"/>
    <mergeCell ref="E3:E4"/>
    <mergeCell ref="F3:F4"/>
    <mergeCell ref="G3:G4"/>
    <mergeCell ref="H3:I3"/>
  </mergeCells>
  <printOptions horizontalCentered="1" verticalCentered="1"/>
  <pageMargins left="0.5902777777777778" right="0.5902777777777778" top="0.9256944444444444" bottom="0.7569444444444444" header="0.5902777777777778" footer="0.5902777777777778"/>
  <pageSetup horizontalDpi="300" verticalDpi="300" orientation="landscape" paperSize="9" scale="47" r:id="rId1"/>
  <headerFooter alignWithMargins="0">
    <oddHeader>&amp;R&amp;"Times New Roman,Normalny"Załącznik Nr 2 do wykonania budżetu Gminy Barlinek za I półrocze 2010 r.</oddHeader>
    <oddFooter>&amp;C&amp;"Times New Roman,Normalny"&amp;12Strona &amp;P z &amp;N</oddFooter>
  </headerFooter>
  <rowBreaks count="3" manualBreakCount="3">
    <brk id="36" max="255" man="1"/>
    <brk id="80" max="255" man="1"/>
    <brk id="12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V159"/>
  <sheetViews>
    <sheetView showGridLines="0" defaultGridColor="0" view="pageBreakPreview" zoomScale="70" zoomScaleSheetLayoutView="70" colorId="15" workbookViewId="0" topLeftCell="A1">
      <selection activeCell="N2" sqref="N2"/>
    </sheetView>
  </sheetViews>
  <sheetFormatPr defaultColWidth="9.00390625" defaultRowHeight="12.75"/>
  <cols>
    <col min="1" max="1" width="5.75390625" style="652" customWidth="1"/>
    <col min="2" max="2" width="8.75390625" style="652" customWidth="1"/>
    <col min="3" max="3" width="6.125" style="652" customWidth="1"/>
    <col min="4" max="4" width="48.125" style="652" customWidth="1"/>
    <col min="5" max="5" width="11.00390625" style="652" customWidth="1"/>
    <col min="6" max="8" width="12.75390625" style="652" customWidth="1"/>
    <col min="9" max="9" width="14.125" style="652" customWidth="1"/>
    <col min="10" max="10" width="12.25390625" style="652" customWidth="1"/>
    <col min="11" max="11" width="12.625" style="652" customWidth="1"/>
    <col min="12" max="12" width="12.00390625" style="652" customWidth="1"/>
    <col min="13" max="13" width="8.75390625" style="652" customWidth="1"/>
    <col min="14" max="14" width="10.375" style="652" customWidth="1"/>
    <col min="15" max="16384" width="9.00390625" style="652" customWidth="1"/>
  </cols>
  <sheetData>
    <row r="1" spans="1:256" s="689" customFormat="1" ht="18.75" customHeight="1">
      <c r="A1" s="995" t="s">
        <v>504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HB1" s="652"/>
      <c r="HC1" s="652"/>
      <c r="HD1" s="652"/>
      <c r="HE1" s="652"/>
      <c r="HF1" s="652"/>
      <c r="HG1" s="652"/>
      <c r="HH1" s="652"/>
      <c r="HI1" s="652"/>
      <c r="HJ1" s="652"/>
      <c r="HK1" s="652"/>
      <c r="HL1" s="652"/>
      <c r="HM1" s="652"/>
      <c r="HN1" s="652"/>
      <c r="HO1" s="652"/>
      <c r="HP1" s="652"/>
      <c r="HQ1" s="652"/>
      <c r="HR1" s="652"/>
      <c r="HS1" s="652"/>
      <c r="HT1" s="652"/>
      <c r="HU1" s="652"/>
      <c r="HV1" s="652"/>
      <c r="HW1" s="652"/>
      <c r="HX1" s="652"/>
      <c r="HY1" s="652"/>
      <c r="HZ1" s="652"/>
      <c r="IA1" s="652"/>
      <c r="IB1" s="652"/>
      <c r="IC1" s="652"/>
      <c r="ID1" s="652"/>
      <c r="IE1" s="652"/>
      <c r="IF1" s="652"/>
      <c r="IG1" s="652"/>
      <c r="IH1" s="652"/>
      <c r="II1" s="652"/>
      <c r="IJ1" s="652"/>
      <c r="IK1" s="652"/>
      <c r="IL1" s="652"/>
      <c r="IM1" s="652"/>
      <c r="IN1" s="652"/>
      <c r="IO1" s="652"/>
      <c r="IP1" s="652"/>
      <c r="IQ1" s="652"/>
      <c r="IR1" s="652"/>
      <c r="IS1" s="652"/>
      <c r="IT1" s="652"/>
      <c r="IU1" s="652"/>
      <c r="IV1" s="652"/>
    </row>
    <row r="2" spans="1:256" s="689" customFormat="1" ht="15.75" customHeight="1">
      <c r="A2" s="996" t="s">
        <v>498</v>
      </c>
      <c r="B2" s="996"/>
      <c r="C2" s="996"/>
      <c r="D2" s="996"/>
      <c r="E2" s="578"/>
      <c r="F2" s="690"/>
      <c r="G2" s="690"/>
      <c r="H2" s="690"/>
      <c r="I2" s="690"/>
      <c r="J2" s="690"/>
      <c r="K2" s="690"/>
      <c r="L2" s="690"/>
      <c r="M2" s="690"/>
      <c r="N2" s="691"/>
      <c r="HB2" s="652"/>
      <c r="HC2" s="652"/>
      <c r="HD2" s="652"/>
      <c r="HE2" s="652"/>
      <c r="HF2" s="652"/>
      <c r="HG2" s="652"/>
      <c r="HH2" s="652"/>
      <c r="HI2" s="652"/>
      <c r="HJ2" s="652"/>
      <c r="HK2" s="652"/>
      <c r="HL2" s="652"/>
      <c r="HM2" s="652"/>
      <c r="HN2" s="652"/>
      <c r="HO2" s="652"/>
      <c r="HP2" s="652"/>
      <c r="HQ2" s="652"/>
      <c r="HR2" s="652"/>
      <c r="HS2" s="652"/>
      <c r="HT2" s="652"/>
      <c r="HU2" s="652"/>
      <c r="HV2" s="652"/>
      <c r="HW2" s="652"/>
      <c r="HX2" s="652"/>
      <c r="HY2" s="652"/>
      <c r="HZ2" s="652"/>
      <c r="IA2" s="652"/>
      <c r="IB2" s="652"/>
      <c r="IC2" s="652"/>
      <c r="ID2" s="652"/>
      <c r="IE2" s="652"/>
      <c r="IF2" s="652"/>
      <c r="IG2" s="652"/>
      <c r="IH2" s="652"/>
      <c r="II2" s="652"/>
      <c r="IJ2" s="652"/>
      <c r="IK2" s="652"/>
      <c r="IL2" s="652"/>
      <c r="IM2" s="652"/>
      <c r="IN2" s="652"/>
      <c r="IO2" s="652"/>
      <c r="IP2" s="652"/>
      <c r="IQ2" s="652"/>
      <c r="IR2" s="652"/>
      <c r="IS2" s="652"/>
      <c r="IT2" s="652"/>
      <c r="IU2" s="652"/>
      <c r="IV2" s="652"/>
    </row>
    <row r="3" spans="1:256" s="584" customFormat="1" ht="13.5" customHeight="1">
      <c r="A3" s="1013" t="s">
        <v>1</v>
      </c>
      <c r="B3" s="1013" t="s">
        <v>31</v>
      </c>
      <c r="C3" s="1014" t="s">
        <v>32</v>
      </c>
      <c r="D3" s="1014" t="s">
        <v>505</v>
      </c>
      <c r="E3" s="1014" t="s">
        <v>5</v>
      </c>
      <c r="F3" s="1015" t="s">
        <v>3</v>
      </c>
      <c r="G3" s="1015" t="s">
        <v>243</v>
      </c>
      <c r="H3" s="1016" t="s">
        <v>36</v>
      </c>
      <c r="I3" s="1016"/>
      <c r="J3" s="1016"/>
      <c r="K3" s="1016"/>
      <c r="L3" s="1016"/>
      <c r="M3" s="1016"/>
      <c r="N3" s="1016"/>
      <c r="HB3" s="623"/>
      <c r="HC3" s="623"/>
      <c r="HD3" s="623"/>
      <c r="HE3" s="623"/>
      <c r="HF3" s="623"/>
      <c r="HG3" s="623"/>
      <c r="HH3" s="623"/>
      <c r="HI3" s="623"/>
      <c r="HJ3" s="623"/>
      <c r="HK3" s="623"/>
      <c r="HL3" s="623"/>
      <c r="HM3" s="623"/>
      <c r="HN3" s="623"/>
      <c r="HO3" s="623"/>
      <c r="HP3" s="623"/>
      <c r="HQ3" s="623"/>
      <c r="HR3" s="623"/>
      <c r="HS3" s="623"/>
      <c r="HT3" s="623"/>
      <c r="HU3" s="623"/>
      <c r="HV3" s="623"/>
      <c r="HW3" s="623"/>
      <c r="HX3" s="623"/>
      <c r="HY3" s="623"/>
      <c r="HZ3" s="623"/>
      <c r="IA3" s="623"/>
      <c r="IB3" s="623"/>
      <c r="IC3" s="623"/>
      <c r="ID3" s="623"/>
      <c r="IE3" s="623"/>
      <c r="IF3" s="623"/>
      <c r="IG3" s="623"/>
      <c r="IH3" s="623"/>
      <c r="II3" s="623"/>
      <c r="IJ3" s="623"/>
      <c r="IK3" s="623"/>
      <c r="IL3" s="623"/>
      <c r="IM3" s="623"/>
      <c r="IN3" s="623"/>
      <c r="IO3" s="623"/>
      <c r="IP3" s="623"/>
      <c r="IQ3" s="623"/>
      <c r="IR3" s="623"/>
      <c r="IS3" s="623"/>
      <c r="IT3" s="623"/>
      <c r="IU3" s="623"/>
      <c r="IV3" s="623"/>
    </row>
    <row r="4" spans="1:256" s="584" customFormat="1" ht="13.5" customHeight="1">
      <c r="A4" s="1013"/>
      <c r="B4" s="1013"/>
      <c r="C4" s="1014"/>
      <c r="D4" s="1014"/>
      <c r="E4" s="1014"/>
      <c r="F4" s="1015"/>
      <c r="G4" s="1015"/>
      <c r="H4" s="1015" t="s">
        <v>427</v>
      </c>
      <c r="I4" s="1015" t="s">
        <v>245</v>
      </c>
      <c r="J4" s="1015"/>
      <c r="K4" s="1015"/>
      <c r="L4" s="1015"/>
      <c r="M4" s="1015"/>
      <c r="N4" s="1015" t="s">
        <v>246</v>
      </c>
      <c r="HB4" s="623"/>
      <c r="HC4" s="623"/>
      <c r="HD4" s="623"/>
      <c r="HE4" s="623"/>
      <c r="HF4" s="623"/>
      <c r="HG4" s="623"/>
      <c r="HH4" s="623"/>
      <c r="HI4" s="623"/>
      <c r="HJ4" s="623"/>
      <c r="HK4" s="623"/>
      <c r="HL4" s="623"/>
      <c r="HM4" s="623"/>
      <c r="HN4" s="623"/>
      <c r="HO4" s="623"/>
      <c r="HP4" s="623"/>
      <c r="HQ4" s="623"/>
      <c r="HR4" s="623"/>
      <c r="HS4" s="623"/>
      <c r="HT4" s="623"/>
      <c r="HU4" s="623"/>
      <c r="HV4" s="623"/>
      <c r="HW4" s="623"/>
      <c r="HX4" s="623"/>
      <c r="HY4" s="623"/>
      <c r="HZ4" s="623"/>
      <c r="IA4" s="623"/>
      <c r="IB4" s="623"/>
      <c r="IC4" s="623"/>
      <c r="ID4" s="623"/>
      <c r="IE4" s="623"/>
      <c r="IF4" s="623"/>
      <c r="IG4" s="623"/>
      <c r="IH4" s="623"/>
      <c r="II4" s="623"/>
      <c r="IJ4" s="623"/>
      <c r="IK4" s="623"/>
      <c r="IL4" s="623"/>
      <c r="IM4" s="623"/>
      <c r="IN4" s="623"/>
      <c r="IO4" s="623"/>
      <c r="IP4" s="623"/>
      <c r="IQ4" s="623"/>
      <c r="IR4" s="623"/>
      <c r="IS4" s="623"/>
      <c r="IT4" s="623"/>
      <c r="IU4" s="623"/>
      <c r="IV4" s="623"/>
    </row>
    <row r="5" spans="1:256" s="584" customFormat="1" ht="60">
      <c r="A5" s="1013"/>
      <c r="B5" s="1013"/>
      <c r="C5" s="1014"/>
      <c r="D5" s="1014"/>
      <c r="E5" s="1014"/>
      <c r="F5" s="1015"/>
      <c r="G5" s="1015"/>
      <c r="H5" s="1015"/>
      <c r="I5" s="693" t="s">
        <v>253</v>
      </c>
      <c r="J5" s="693" t="s">
        <v>254</v>
      </c>
      <c r="K5" s="359" t="s">
        <v>255</v>
      </c>
      <c r="L5" s="562" t="s">
        <v>249</v>
      </c>
      <c r="M5" s="692" t="s">
        <v>440</v>
      </c>
      <c r="N5" s="1015"/>
      <c r="HB5" s="623"/>
      <c r="HC5" s="623"/>
      <c r="HD5" s="623"/>
      <c r="HE5" s="623"/>
      <c r="HF5" s="623"/>
      <c r="HG5" s="623"/>
      <c r="HH5" s="623"/>
      <c r="HI5" s="623"/>
      <c r="HJ5" s="623"/>
      <c r="HK5" s="623"/>
      <c r="HL5" s="623"/>
      <c r="HM5" s="623"/>
      <c r="HN5" s="623"/>
      <c r="HO5" s="623"/>
      <c r="HP5" s="623"/>
      <c r="HQ5" s="623"/>
      <c r="HR5" s="623"/>
      <c r="HS5" s="623"/>
      <c r="HT5" s="623"/>
      <c r="HU5" s="623"/>
      <c r="HV5" s="623"/>
      <c r="HW5" s="623"/>
      <c r="HX5" s="623"/>
      <c r="HY5" s="623"/>
      <c r="HZ5" s="623"/>
      <c r="IA5" s="623"/>
      <c r="IB5" s="623"/>
      <c r="IC5" s="623"/>
      <c r="ID5" s="623"/>
      <c r="IE5" s="623"/>
      <c r="IF5" s="623"/>
      <c r="IG5" s="623"/>
      <c r="IH5" s="623"/>
      <c r="II5" s="623"/>
      <c r="IJ5" s="623"/>
      <c r="IK5" s="623"/>
      <c r="IL5" s="623"/>
      <c r="IM5" s="623"/>
      <c r="IN5" s="623"/>
      <c r="IO5" s="623"/>
      <c r="IP5" s="623"/>
      <c r="IQ5" s="623"/>
      <c r="IR5" s="623"/>
      <c r="IS5" s="623"/>
      <c r="IT5" s="623"/>
      <c r="IU5" s="623"/>
      <c r="IV5" s="623"/>
    </row>
    <row r="6" spans="1:256" s="695" customFormat="1" ht="13.5">
      <c r="A6" s="694">
        <v>1</v>
      </c>
      <c r="B6" s="694">
        <v>2</v>
      </c>
      <c r="C6" s="694">
        <v>3</v>
      </c>
      <c r="D6" s="694">
        <v>4</v>
      </c>
      <c r="E6" s="694">
        <v>5</v>
      </c>
      <c r="F6" s="694">
        <v>6</v>
      </c>
      <c r="G6" s="694">
        <v>7</v>
      </c>
      <c r="H6" s="694">
        <v>8</v>
      </c>
      <c r="I6" s="694">
        <v>9</v>
      </c>
      <c r="J6" s="694">
        <v>10</v>
      </c>
      <c r="K6" s="694">
        <v>11</v>
      </c>
      <c r="L6" s="694">
        <v>12</v>
      </c>
      <c r="M6" s="694">
        <v>13</v>
      </c>
      <c r="N6" s="694">
        <v>14</v>
      </c>
      <c r="HB6" s="666"/>
      <c r="HC6" s="666"/>
      <c r="HD6" s="666"/>
      <c r="HE6" s="666"/>
      <c r="HF6" s="666"/>
      <c r="HG6" s="666"/>
      <c r="HH6" s="666"/>
      <c r="HI6" s="666"/>
      <c r="HJ6" s="666"/>
      <c r="HK6" s="666"/>
      <c r="HL6" s="666"/>
      <c r="HM6" s="666"/>
      <c r="HN6" s="666"/>
      <c r="HO6" s="666"/>
      <c r="HP6" s="666"/>
      <c r="HQ6" s="666"/>
      <c r="HR6" s="666"/>
      <c r="HS6" s="666"/>
      <c r="HT6" s="666"/>
      <c r="HU6" s="666"/>
      <c r="HV6" s="666"/>
      <c r="HW6" s="666"/>
      <c r="HX6" s="666"/>
      <c r="HY6" s="666"/>
      <c r="HZ6" s="666"/>
      <c r="IA6" s="666"/>
      <c r="IB6" s="666"/>
      <c r="IC6" s="666"/>
      <c r="ID6" s="666"/>
      <c r="IE6" s="666"/>
      <c r="IF6" s="666"/>
      <c r="IG6" s="666"/>
      <c r="IH6" s="666"/>
      <c r="II6" s="666"/>
      <c r="IJ6" s="666"/>
      <c r="IK6" s="666"/>
      <c r="IL6" s="666"/>
      <c r="IM6" s="666"/>
      <c r="IN6" s="666"/>
      <c r="IO6" s="666"/>
      <c r="IP6" s="666"/>
      <c r="IQ6" s="666"/>
      <c r="IR6" s="666"/>
      <c r="IS6" s="666"/>
      <c r="IT6" s="666"/>
      <c r="IU6" s="666"/>
      <c r="IV6" s="666"/>
    </row>
    <row r="7" spans="1:256" s="689" customFormat="1" ht="15.75">
      <c r="A7" s="290">
        <v>801</v>
      </c>
      <c r="B7" s="290"/>
      <c r="C7" s="290"/>
      <c r="D7" s="291" t="s">
        <v>134</v>
      </c>
      <c r="E7" s="696">
        <f aca="true" t="shared" si="0" ref="E7:E53">G7/F7*100</f>
        <v>48.398777343345934</v>
      </c>
      <c r="F7" s="272">
        <f aca="true" t="shared" si="1" ref="F7:N7">F8+F31+F36+F52</f>
        <v>3151498</v>
      </c>
      <c r="G7" s="272">
        <f t="shared" si="1"/>
        <v>1525286.5000000002</v>
      </c>
      <c r="H7" s="272">
        <f t="shared" si="1"/>
        <v>1516136.5000000002</v>
      </c>
      <c r="I7" s="272">
        <f t="shared" si="1"/>
        <v>954400.78</v>
      </c>
      <c r="J7" s="272">
        <f t="shared" si="1"/>
        <v>151446.86</v>
      </c>
      <c r="K7" s="272">
        <f t="shared" si="1"/>
        <v>366599.11000000004</v>
      </c>
      <c r="L7" s="272">
        <f t="shared" si="1"/>
        <v>4014.75</v>
      </c>
      <c r="M7" s="272">
        <f t="shared" si="1"/>
        <v>0</v>
      </c>
      <c r="N7" s="272">
        <f t="shared" si="1"/>
        <v>9150</v>
      </c>
      <c r="O7" s="697"/>
      <c r="P7" s="697"/>
      <c r="Q7" s="697"/>
      <c r="R7" s="697"/>
      <c r="S7" s="697"/>
      <c r="T7" s="697"/>
      <c r="U7" s="697"/>
      <c r="V7" s="697"/>
      <c r="HB7" s="652"/>
      <c r="HC7" s="652"/>
      <c r="HD7" s="652"/>
      <c r="HE7" s="652"/>
      <c r="HF7" s="652"/>
      <c r="HG7" s="652"/>
      <c r="HH7" s="652"/>
      <c r="HI7" s="652"/>
      <c r="HJ7" s="652"/>
      <c r="HK7" s="652"/>
      <c r="HL7" s="652"/>
      <c r="HM7" s="652"/>
      <c r="HN7" s="652"/>
      <c r="HO7" s="652"/>
      <c r="HP7" s="652"/>
      <c r="HQ7" s="652"/>
      <c r="HR7" s="652"/>
      <c r="HS7" s="652"/>
      <c r="HT7" s="652"/>
      <c r="HU7" s="652"/>
      <c r="HV7" s="652"/>
      <c r="HW7" s="652"/>
      <c r="HX7" s="652"/>
      <c r="HY7" s="652"/>
      <c r="HZ7" s="652"/>
      <c r="IA7" s="652"/>
      <c r="IB7" s="652"/>
      <c r="IC7" s="652"/>
      <c r="ID7" s="652"/>
      <c r="IE7" s="652"/>
      <c r="IF7" s="652"/>
      <c r="IG7" s="652"/>
      <c r="IH7" s="652"/>
      <c r="II7" s="652"/>
      <c r="IJ7" s="652"/>
      <c r="IK7" s="652"/>
      <c r="IL7" s="652"/>
      <c r="IM7" s="652"/>
      <c r="IN7" s="652"/>
      <c r="IO7" s="652"/>
      <c r="IP7" s="652"/>
      <c r="IQ7" s="652"/>
      <c r="IR7" s="652"/>
      <c r="IS7" s="652"/>
      <c r="IT7" s="652"/>
      <c r="IU7" s="652"/>
      <c r="IV7" s="652"/>
    </row>
    <row r="8" spans="1:256" s="689" customFormat="1" ht="15.75">
      <c r="A8" s="295"/>
      <c r="B8" s="232">
        <v>80110</v>
      </c>
      <c r="C8" s="295"/>
      <c r="D8" s="330" t="s">
        <v>144</v>
      </c>
      <c r="E8" s="698">
        <f t="shared" si="0"/>
        <v>48.25240135917752</v>
      </c>
      <c r="F8" s="298">
        <f aca="true" t="shared" si="2" ref="F8:N8">SUM(F9:F30)</f>
        <v>2862025</v>
      </c>
      <c r="G8" s="298">
        <f t="shared" si="2"/>
        <v>1380995.7900000003</v>
      </c>
      <c r="H8" s="298">
        <f t="shared" si="2"/>
        <v>1371845.7900000003</v>
      </c>
      <c r="I8" s="298">
        <f t="shared" si="2"/>
        <v>912654.17</v>
      </c>
      <c r="J8" s="298">
        <f t="shared" si="2"/>
        <v>144948.55</v>
      </c>
      <c r="K8" s="298">
        <f t="shared" si="2"/>
        <v>310663.07000000007</v>
      </c>
      <c r="L8" s="298">
        <f t="shared" si="2"/>
        <v>3580</v>
      </c>
      <c r="M8" s="298">
        <f t="shared" si="2"/>
        <v>0</v>
      </c>
      <c r="N8" s="298">
        <f t="shared" si="2"/>
        <v>9150</v>
      </c>
      <c r="O8" s="697"/>
      <c r="P8" s="697"/>
      <c r="Q8" s="697"/>
      <c r="R8" s="697"/>
      <c r="S8" s="697"/>
      <c r="T8" s="697"/>
      <c r="U8" s="697"/>
      <c r="V8" s="697"/>
      <c r="HB8" s="652"/>
      <c r="HC8" s="652"/>
      <c r="HD8" s="652"/>
      <c r="HE8" s="652"/>
      <c r="HF8" s="652"/>
      <c r="HG8" s="652"/>
      <c r="HH8" s="652"/>
      <c r="HI8" s="652"/>
      <c r="HJ8" s="652"/>
      <c r="HK8" s="652"/>
      <c r="HL8" s="652"/>
      <c r="HM8" s="652"/>
      <c r="HN8" s="652"/>
      <c r="HO8" s="652"/>
      <c r="HP8" s="652"/>
      <c r="HQ8" s="652"/>
      <c r="HR8" s="652"/>
      <c r="HS8" s="652"/>
      <c r="HT8" s="652"/>
      <c r="HU8" s="652"/>
      <c r="HV8" s="652"/>
      <c r="HW8" s="652"/>
      <c r="HX8" s="652"/>
      <c r="HY8" s="652"/>
      <c r="HZ8" s="652"/>
      <c r="IA8" s="652"/>
      <c r="IB8" s="652"/>
      <c r="IC8" s="652"/>
      <c r="ID8" s="652"/>
      <c r="IE8" s="652"/>
      <c r="IF8" s="652"/>
      <c r="IG8" s="652"/>
      <c r="IH8" s="652"/>
      <c r="II8" s="652"/>
      <c r="IJ8" s="652"/>
      <c r="IK8" s="652"/>
      <c r="IL8" s="652"/>
      <c r="IM8" s="652"/>
      <c r="IN8" s="652"/>
      <c r="IO8" s="652"/>
      <c r="IP8" s="652"/>
      <c r="IQ8" s="652"/>
      <c r="IR8" s="652"/>
      <c r="IS8" s="652"/>
      <c r="IT8" s="652"/>
      <c r="IU8" s="652"/>
      <c r="IV8" s="652"/>
    </row>
    <row r="9" spans="1:256" s="689" customFormat="1" ht="15.75">
      <c r="A9" s="699"/>
      <c r="B9" s="699"/>
      <c r="C9" s="700">
        <v>3020</v>
      </c>
      <c r="D9" s="701" t="s">
        <v>506</v>
      </c>
      <c r="E9" s="702">
        <f t="shared" si="0"/>
        <v>47.733333333333334</v>
      </c>
      <c r="F9" s="642">
        <v>7500</v>
      </c>
      <c r="G9" s="568">
        <f aca="true" t="shared" si="3" ref="G9:G30">H9+N9</f>
        <v>3580</v>
      </c>
      <c r="H9" s="262">
        <f aca="true" t="shared" si="4" ref="H9:H30">SUM(I9:M9)</f>
        <v>3580</v>
      </c>
      <c r="I9" s="644"/>
      <c r="J9" s="644"/>
      <c r="K9" s="644"/>
      <c r="L9" s="645">
        <v>3580</v>
      </c>
      <c r="M9" s="646"/>
      <c r="N9" s="644"/>
      <c r="O9" s="697"/>
      <c r="P9" s="697"/>
      <c r="Q9" s="697"/>
      <c r="R9" s="697"/>
      <c r="S9" s="697"/>
      <c r="T9" s="697"/>
      <c r="U9" s="697"/>
      <c r="V9" s="697"/>
      <c r="HB9" s="652"/>
      <c r="HC9" s="652"/>
      <c r="HD9" s="652"/>
      <c r="HE9" s="652"/>
      <c r="HF9" s="652"/>
      <c r="HG9" s="652"/>
      <c r="HH9" s="652"/>
      <c r="HI9" s="652"/>
      <c r="HJ9" s="652"/>
      <c r="HK9" s="652"/>
      <c r="HL9" s="652"/>
      <c r="HM9" s="652"/>
      <c r="HN9" s="652"/>
      <c r="HO9" s="652"/>
      <c r="HP9" s="652"/>
      <c r="HQ9" s="652"/>
      <c r="HR9" s="652"/>
      <c r="HS9" s="652"/>
      <c r="HT9" s="652"/>
      <c r="HU9" s="652"/>
      <c r="HV9" s="652"/>
      <c r="HW9" s="652"/>
      <c r="HX9" s="652"/>
      <c r="HY9" s="652"/>
      <c r="HZ9" s="652"/>
      <c r="IA9" s="652"/>
      <c r="IB9" s="652"/>
      <c r="IC9" s="652"/>
      <c r="ID9" s="652"/>
      <c r="IE9" s="652"/>
      <c r="IF9" s="652"/>
      <c r="IG9" s="652"/>
      <c r="IH9" s="652"/>
      <c r="II9" s="652"/>
      <c r="IJ9" s="652"/>
      <c r="IK9" s="652"/>
      <c r="IL9" s="652"/>
      <c r="IM9" s="652"/>
      <c r="IN9" s="652"/>
      <c r="IO9" s="652"/>
      <c r="IP9" s="652"/>
      <c r="IQ9" s="652"/>
      <c r="IR9" s="652"/>
      <c r="IS9" s="652"/>
      <c r="IT9" s="652"/>
      <c r="IU9" s="652"/>
      <c r="IV9" s="652"/>
    </row>
    <row r="10" spans="1:256" s="689" customFormat="1" ht="15.75">
      <c r="A10" s="699"/>
      <c r="B10" s="699"/>
      <c r="C10" s="700">
        <v>3240</v>
      </c>
      <c r="D10" s="701" t="s">
        <v>333</v>
      </c>
      <c r="E10" s="702">
        <f t="shared" si="0"/>
        <v>100</v>
      </c>
      <c r="F10" s="642">
        <v>1274</v>
      </c>
      <c r="G10" s="568">
        <f t="shared" si="3"/>
        <v>1274</v>
      </c>
      <c r="H10" s="262">
        <f t="shared" si="4"/>
        <v>1274</v>
      </c>
      <c r="I10" s="644"/>
      <c r="J10" s="644"/>
      <c r="K10" s="645">
        <v>1274</v>
      </c>
      <c r="L10" s="645"/>
      <c r="M10" s="646"/>
      <c r="N10" s="644"/>
      <c r="O10" s="697"/>
      <c r="P10" s="697"/>
      <c r="Q10" s="697"/>
      <c r="R10" s="697"/>
      <c r="S10" s="697"/>
      <c r="T10" s="697"/>
      <c r="U10" s="697"/>
      <c r="V10" s="697"/>
      <c r="HB10" s="652"/>
      <c r="HC10" s="652"/>
      <c r="HD10" s="652"/>
      <c r="HE10" s="652"/>
      <c r="HF10" s="652"/>
      <c r="HG10" s="652"/>
      <c r="HH10" s="652"/>
      <c r="HI10" s="652"/>
      <c r="HJ10" s="652"/>
      <c r="HK10" s="652"/>
      <c r="HL10" s="652"/>
      <c r="HM10" s="652"/>
      <c r="HN10" s="652"/>
      <c r="HO10" s="652"/>
      <c r="HP10" s="652"/>
      <c r="HQ10" s="652"/>
      <c r="HR10" s="652"/>
      <c r="HS10" s="652"/>
      <c r="HT10" s="652"/>
      <c r="HU10" s="652"/>
      <c r="HV10" s="652"/>
      <c r="HW10" s="652"/>
      <c r="HX10" s="652"/>
      <c r="HY10" s="652"/>
      <c r="HZ10" s="652"/>
      <c r="IA10" s="652"/>
      <c r="IB10" s="652"/>
      <c r="IC10" s="652"/>
      <c r="ID10" s="652"/>
      <c r="IE10" s="652"/>
      <c r="IF10" s="652"/>
      <c r="IG10" s="652"/>
      <c r="IH10" s="652"/>
      <c r="II10" s="652"/>
      <c r="IJ10" s="652"/>
      <c r="IK10" s="652"/>
      <c r="IL10" s="652"/>
      <c r="IM10" s="652"/>
      <c r="IN10" s="652"/>
      <c r="IO10" s="652"/>
      <c r="IP10" s="652"/>
      <c r="IQ10" s="652"/>
      <c r="IR10" s="652"/>
      <c r="IS10" s="652"/>
      <c r="IT10" s="652"/>
      <c r="IU10" s="652"/>
      <c r="IV10" s="652"/>
    </row>
    <row r="11" spans="1:256" s="689" customFormat="1" ht="15.75">
      <c r="A11" s="699"/>
      <c r="B11" s="699"/>
      <c r="C11" s="700">
        <v>4010</v>
      </c>
      <c r="D11" s="701" t="s">
        <v>334</v>
      </c>
      <c r="E11" s="702">
        <f t="shared" si="0"/>
        <v>44.35109083578915</v>
      </c>
      <c r="F11" s="642">
        <v>1713961</v>
      </c>
      <c r="G11" s="568">
        <f t="shared" si="3"/>
        <v>760160.4</v>
      </c>
      <c r="H11" s="262">
        <f t="shared" si="4"/>
        <v>760160.4</v>
      </c>
      <c r="I11" s="645">
        <v>760160.4</v>
      </c>
      <c r="J11" s="645"/>
      <c r="K11" s="645"/>
      <c r="L11" s="647"/>
      <c r="M11" s="647"/>
      <c r="N11" s="645"/>
      <c r="O11" s="697"/>
      <c r="P11" s="697"/>
      <c r="Q11" s="697"/>
      <c r="R11" s="697"/>
      <c r="S11" s="697"/>
      <c r="T11" s="697"/>
      <c r="U11" s="697"/>
      <c r="V11" s="697"/>
      <c r="HB11" s="652"/>
      <c r="HC11" s="652"/>
      <c r="HD11" s="652"/>
      <c r="HE11" s="652"/>
      <c r="HF11" s="652"/>
      <c r="HG11" s="652"/>
      <c r="HH11" s="652"/>
      <c r="HI11" s="652"/>
      <c r="HJ11" s="652"/>
      <c r="HK11" s="652"/>
      <c r="HL11" s="652"/>
      <c r="HM11" s="652"/>
      <c r="HN11" s="652"/>
      <c r="HO11" s="652"/>
      <c r="HP11" s="652"/>
      <c r="HQ11" s="652"/>
      <c r="HR11" s="652"/>
      <c r="HS11" s="652"/>
      <c r="HT11" s="652"/>
      <c r="HU11" s="652"/>
      <c r="HV11" s="652"/>
      <c r="HW11" s="652"/>
      <c r="HX11" s="652"/>
      <c r="HY11" s="652"/>
      <c r="HZ11" s="652"/>
      <c r="IA11" s="652"/>
      <c r="IB11" s="652"/>
      <c r="IC11" s="652"/>
      <c r="ID11" s="652"/>
      <c r="IE11" s="652"/>
      <c r="IF11" s="652"/>
      <c r="IG11" s="652"/>
      <c r="IH11" s="652"/>
      <c r="II11" s="652"/>
      <c r="IJ11" s="652"/>
      <c r="IK11" s="652"/>
      <c r="IL11" s="652"/>
      <c r="IM11" s="652"/>
      <c r="IN11" s="652"/>
      <c r="IO11" s="652"/>
      <c r="IP11" s="652"/>
      <c r="IQ11" s="652"/>
      <c r="IR11" s="652"/>
      <c r="IS11" s="652"/>
      <c r="IT11" s="652"/>
      <c r="IU11" s="652"/>
      <c r="IV11" s="652"/>
    </row>
    <row r="12" spans="1:256" s="689" customFormat="1" ht="15.75">
      <c r="A12" s="699"/>
      <c r="B12" s="699"/>
      <c r="C12" s="700">
        <v>4040</v>
      </c>
      <c r="D12" s="701" t="s">
        <v>351</v>
      </c>
      <c r="E12" s="702">
        <f t="shared" si="0"/>
        <v>99.9998017795789</v>
      </c>
      <c r="F12" s="642">
        <v>136212</v>
      </c>
      <c r="G12" s="568">
        <f t="shared" si="3"/>
        <v>136211.73</v>
      </c>
      <c r="H12" s="262">
        <f t="shared" si="4"/>
        <v>136211.73</v>
      </c>
      <c r="I12" s="645">
        <v>136211.73</v>
      </c>
      <c r="J12" s="645"/>
      <c r="K12" s="645"/>
      <c r="L12" s="647"/>
      <c r="M12" s="647"/>
      <c r="N12" s="645"/>
      <c r="O12" s="697"/>
      <c r="P12" s="697"/>
      <c r="Q12" s="697"/>
      <c r="R12" s="697"/>
      <c r="S12" s="697"/>
      <c r="T12" s="697"/>
      <c r="U12" s="697"/>
      <c r="V12" s="697"/>
      <c r="HB12" s="652"/>
      <c r="HC12" s="652"/>
      <c r="HD12" s="652"/>
      <c r="HE12" s="652"/>
      <c r="HF12" s="652"/>
      <c r="HG12" s="652"/>
      <c r="HH12" s="652"/>
      <c r="HI12" s="652"/>
      <c r="HJ12" s="652"/>
      <c r="HK12" s="652"/>
      <c r="HL12" s="652"/>
      <c r="HM12" s="652"/>
      <c r="HN12" s="652"/>
      <c r="HO12" s="652"/>
      <c r="HP12" s="652"/>
      <c r="HQ12" s="652"/>
      <c r="HR12" s="652"/>
      <c r="HS12" s="652"/>
      <c r="HT12" s="652"/>
      <c r="HU12" s="652"/>
      <c r="HV12" s="652"/>
      <c r="HW12" s="652"/>
      <c r="HX12" s="652"/>
      <c r="HY12" s="652"/>
      <c r="HZ12" s="652"/>
      <c r="IA12" s="652"/>
      <c r="IB12" s="652"/>
      <c r="IC12" s="652"/>
      <c r="ID12" s="652"/>
      <c r="IE12" s="652"/>
      <c r="IF12" s="652"/>
      <c r="IG12" s="652"/>
      <c r="IH12" s="652"/>
      <c r="II12" s="652"/>
      <c r="IJ12" s="652"/>
      <c r="IK12" s="652"/>
      <c r="IL12" s="652"/>
      <c r="IM12" s="652"/>
      <c r="IN12" s="652"/>
      <c r="IO12" s="652"/>
      <c r="IP12" s="652"/>
      <c r="IQ12" s="652"/>
      <c r="IR12" s="652"/>
      <c r="IS12" s="652"/>
      <c r="IT12" s="652"/>
      <c r="IU12" s="652"/>
      <c r="IV12" s="652"/>
    </row>
    <row r="13" spans="1:256" s="689" customFormat="1" ht="15.75">
      <c r="A13" s="699"/>
      <c r="B13" s="699"/>
      <c r="C13" s="700">
        <v>4110</v>
      </c>
      <c r="D13" s="701" t="s">
        <v>352</v>
      </c>
      <c r="E13" s="702">
        <f t="shared" si="0"/>
        <v>42.79439823459514</v>
      </c>
      <c r="F13" s="642">
        <v>294550</v>
      </c>
      <c r="G13" s="568">
        <f t="shared" si="3"/>
        <v>126050.9</v>
      </c>
      <c r="H13" s="262">
        <f t="shared" si="4"/>
        <v>126050.9</v>
      </c>
      <c r="I13" s="645"/>
      <c r="J13" s="230">
        <v>126050.9</v>
      </c>
      <c r="K13" s="645"/>
      <c r="L13" s="647"/>
      <c r="M13" s="647"/>
      <c r="N13" s="645"/>
      <c r="O13" s="697"/>
      <c r="P13" s="697"/>
      <c r="Q13" s="697"/>
      <c r="R13" s="697"/>
      <c r="S13" s="697"/>
      <c r="T13" s="697"/>
      <c r="U13" s="697"/>
      <c r="V13" s="697"/>
      <c r="HB13" s="652"/>
      <c r="HC13" s="652"/>
      <c r="HD13" s="652"/>
      <c r="HE13" s="652"/>
      <c r="HF13" s="652"/>
      <c r="HG13" s="652"/>
      <c r="HH13" s="652"/>
      <c r="HI13" s="652"/>
      <c r="HJ13" s="652"/>
      <c r="HK13" s="652"/>
      <c r="HL13" s="652"/>
      <c r="HM13" s="652"/>
      <c r="HN13" s="652"/>
      <c r="HO13" s="652"/>
      <c r="HP13" s="652"/>
      <c r="HQ13" s="652"/>
      <c r="HR13" s="652"/>
      <c r="HS13" s="652"/>
      <c r="HT13" s="652"/>
      <c r="HU13" s="652"/>
      <c r="HV13" s="652"/>
      <c r="HW13" s="652"/>
      <c r="HX13" s="652"/>
      <c r="HY13" s="652"/>
      <c r="HZ13" s="652"/>
      <c r="IA13" s="652"/>
      <c r="IB13" s="652"/>
      <c r="IC13" s="652"/>
      <c r="ID13" s="652"/>
      <c r="IE13" s="652"/>
      <c r="IF13" s="652"/>
      <c r="IG13" s="652"/>
      <c r="IH13" s="652"/>
      <c r="II13" s="652"/>
      <c r="IJ13" s="652"/>
      <c r="IK13" s="652"/>
      <c r="IL13" s="652"/>
      <c r="IM13" s="652"/>
      <c r="IN13" s="652"/>
      <c r="IO13" s="652"/>
      <c r="IP13" s="652"/>
      <c r="IQ13" s="652"/>
      <c r="IR13" s="652"/>
      <c r="IS13" s="652"/>
      <c r="IT13" s="652"/>
      <c r="IU13" s="652"/>
      <c r="IV13" s="652"/>
    </row>
    <row r="14" spans="1:256" s="689" customFormat="1" ht="15.75">
      <c r="A14" s="699"/>
      <c r="B14" s="699"/>
      <c r="C14" s="700">
        <v>4120</v>
      </c>
      <c r="D14" s="701" t="s">
        <v>315</v>
      </c>
      <c r="E14" s="702">
        <f t="shared" si="0"/>
        <v>39.77782689231288</v>
      </c>
      <c r="F14" s="642">
        <v>47508</v>
      </c>
      <c r="G14" s="568">
        <f t="shared" si="3"/>
        <v>18897.65</v>
      </c>
      <c r="H14" s="262">
        <f t="shared" si="4"/>
        <v>18897.65</v>
      </c>
      <c r="I14" s="645"/>
      <c r="J14" s="230">
        <v>18897.65</v>
      </c>
      <c r="K14" s="645"/>
      <c r="L14" s="647"/>
      <c r="M14" s="647"/>
      <c r="N14" s="645"/>
      <c r="O14" s="697"/>
      <c r="P14" s="697"/>
      <c r="Q14" s="697"/>
      <c r="R14" s="697"/>
      <c r="S14" s="697"/>
      <c r="T14" s="697"/>
      <c r="U14" s="697"/>
      <c r="V14" s="697"/>
      <c r="HB14" s="652"/>
      <c r="HC14" s="652"/>
      <c r="HD14" s="652"/>
      <c r="HE14" s="652"/>
      <c r="HF14" s="652"/>
      <c r="HG14" s="652"/>
      <c r="HH14" s="652"/>
      <c r="HI14" s="652"/>
      <c r="HJ14" s="652"/>
      <c r="HK14" s="652"/>
      <c r="HL14" s="652"/>
      <c r="HM14" s="652"/>
      <c r="HN14" s="652"/>
      <c r="HO14" s="652"/>
      <c r="HP14" s="652"/>
      <c r="HQ14" s="652"/>
      <c r="HR14" s="652"/>
      <c r="HS14" s="652"/>
      <c r="HT14" s="652"/>
      <c r="HU14" s="652"/>
      <c r="HV14" s="652"/>
      <c r="HW14" s="652"/>
      <c r="HX14" s="652"/>
      <c r="HY14" s="652"/>
      <c r="HZ14" s="652"/>
      <c r="IA14" s="652"/>
      <c r="IB14" s="652"/>
      <c r="IC14" s="652"/>
      <c r="ID14" s="652"/>
      <c r="IE14" s="652"/>
      <c r="IF14" s="652"/>
      <c r="IG14" s="652"/>
      <c r="IH14" s="652"/>
      <c r="II14" s="652"/>
      <c r="IJ14" s="652"/>
      <c r="IK14" s="652"/>
      <c r="IL14" s="652"/>
      <c r="IM14" s="652"/>
      <c r="IN14" s="652"/>
      <c r="IO14" s="652"/>
      <c r="IP14" s="652"/>
      <c r="IQ14" s="652"/>
      <c r="IR14" s="652"/>
      <c r="IS14" s="652"/>
      <c r="IT14" s="652"/>
      <c r="IU14" s="652"/>
      <c r="IV14" s="652"/>
    </row>
    <row r="15" spans="1:256" s="689" customFormat="1" ht="15.75">
      <c r="A15" s="699"/>
      <c r="B15" s="699"/>
      <c r="C15" s="700">
        <v>4170</v>
      </c>
      <c r="D15" s="701" t="s">
        <v>403</v>
      </c>
      <c r="E15" s="702">
        <f t="shared" si="0"/>
        <v>47.33151162790698</v>
      </c>
      <c r="F15" s="642">
        <v>34400</v>
      </c>
      <c r="G15" s="568">
        <f t="shared" si="3"/>
        <v>16282.04</v>
      </c>
      <c r="H15" s="262">
        <f t="shared" si="4"/>
        <v>16282.04</v>
      </c>
      <c r="I15" s="645">
        <v>16282.04</v>
      </c>
      <c r="J15" s="645"/>
      <c r="K15" s="645"/>
      <c r="L15" s="647"/>
      <c r="M15" s="647"/>
      <c r="N15" s="645"/>
      <c r="O15" s="697"/>
      <c r="P15" s="697"/>
      <c r="Q15" s="697"/>
      <c r="R15" s="697"/>
      <c r="S15" s="697"/>
      <c r="T15" s="697"/>
      <c r="U15" s="697"/>
      <c r="V15" s="697"/>
      <c r="HB15" s="652"/>
      <c r="HC15" s="652"/>
      <c r="HD15" s="652"/>
      <c r="HE15" s="652"/>
      <c r="HF15" s="652"/>
      <c r="HG15" s="652"/>
      <c r="HH15" s="652"/>
      <c r="HI15" s="652"/>
      <c r="HJ15" s="652"/>
      <c r="HK15" s="652"/>
      <c r="HL15" s="652"/>
      <c r="HM15" s="652"/>
      <c r="HN15" s="652"/>
      <c r="HO15" s="652"/>
      <c r="HP15" s="652"/>
      <c r="HQ15" s="652"/>
      <c r="HR15" s="652"/>
      <c r="HS15" s="652"/>
      <c r="HT15" s="652"/>
      <c r="HU15" s="652"/>
      <c r="HV15" s="652"/>
      <c r="HW15" s="652"/>
      <c r="HX15" s="652"/>
      <c r="HY15" s="652"/>
      <c r="HZ15" s="652"/>
      <c r="IA15" s="652"/>
      <c r="IB15" s="652"/>
      <c r="IC15" s="652"/>
      <c r="ID15" s="652"/>
      <c r="IE15" s="652"/>
      <c r="IF15" s="652"/>
      <c r="IG15" s="652"/>
      <c r="IH15" s="652"/>
      <c r="II15" s="652"/>
      <c r="IJ15" s="652"/>
      <c r="IK15" s="652"/>
      <c r="IL15" s="652"/>
      <c r="IM15" s="652"/>
      <c r="IN15" s="652"/>
      <c r="IO15" s="652"/>
      <c r="IP15" s="652"/>
      <c r="IQ15" s="652"/>
      <c r="IR15" s="652"/>
      <c r="IS15" s="652"/>
      <c r="IT15" s="652"/>
      <c r="IU15" s="652"/>
      <c r="IV15" s="652"/>
    </row>
    <row r="16" spans="1:256" s="689" customFormat="1" ht="15.75">
      <c r="A16" s="699"/>
      <c r="B16" s="699"/>
      <c r="C16" s="700">
        <v>4210</v>
      </c>
      <c r="D16" s="701" t="s">
        <v>291</v>
      </c>
      <c r="E16" s="702">
        <f t="shared" si="0"/>
        <v>44.01913143294433</v>
      </c>
      <c r="F16" s="642">
        <v>36589</v>
      </c>
      <c r="G16" s="568">
        <f t="shared" si="3"/>
        <v>16106.16</v>
      </c>
      <c r="H16" s="262">
        <f t="shared" si="4"/>
        <v>16106.16</v>
      </c>
      <c r="I16" s="645"/>
      <c r="J16" s="645"/>
      <c r="K16" s="645">
        <v>16106.16</v>
      </c>
      <c r="L16" s="647"/>
      <c r="M16" s="647"/>
      <c r="N16" s="645"/>
      <c r="O16" s="697"/>
      <c r="P16" s="697"/>
      <c r="Q16" s="697"/>
      <c r="R16" s="697"/>
      <c r="S16" s="697"/>
      <c r="T16" s="697"/>
      <c r="U16" s="697"/>
      <c r="V16" s="697"/>
      <c r="HB16" s="652"/>
      <c r="HC16" s="652"/>
      <c r="HD16" s="652"/>
      <c r="HE16" s="652"/>
      <c r="HF16" s="652"/>
      <c r="HG16" s="652"/>
      <c r="HH16" s="652"/>
      <c r="HI16" s="652"/>
      <c r="HJ16" s="652"/>
      <c r="HK16" s="652"/>
      <c r="HL16" s="652"/>
      <c r="HM16" s="652"/>
      <c r="HN16" s="652"/>
      <c r="HO16" s="652"/>
      <c r="HP16" s="652"/>
      <c r="HQ16" s="652"/>
      <c r="HR16" s="652"/>
      <c r="HS16" s="652"/>
      <c r="HT16" s="652"/>
      <c r="HU16" s="652"/>
      <c r="HV16" s="652"/>
      <c r="HW16" s="652"/>
      <c r="HX16" s="652"/>
      <c r="HY16" s="652"/>
      <c r="HZ16" s="652"/>
      <c r="IA16" s="652"/>
      <c r="IB16" s="652"/>
      <c r="IC16" s="652"/>
      <c r="ID16" s="652"/>
      <c r="IE16" s="652"/>
      <c r="IF16" s="652"/>
      <c r="IG16" s="652"/>
      <c r="IH16" s="652"/>
      <c r="II16" s="652"/>
      <c r="IJ16" s="652"/>
      <c r="IK16" s="652"/>
      <c r="IL16" s="652"/>
      <c r="IM16" s="652"/>
      <c r="IN16" s="652"/>
      <c r="IO16" s="652"/>
      <c r="IP16" s="652"/>
      <c r="IQ16" s="652"/>
      <c r="IR16" s="652"/>
      <c r="IS16" s="652"/>
      <c r="IT16" s="652"/>
      <c r="IU16" s="652"/>
      <c r="IV16" s="652"/>
    </row>
    <row r="17" spans="1:256" s="689" customFormat="1" ht="15.75">
      <c r="A17" s="699"/>
      <c r="B17" s="699"/>
      <c r="C17" s="700">
        <v>4240</v>
      </c>
      <c r="D17" s="701" t="s">
        <v>344</v>
      </c>
      <c r="E17" s="702">
        <f t="shared" si="0"/>
        <v>30.8561</v>
      </c>
      <c r="F17" s="642">
        <v>10000</v>
      </c>
      <c r="G17" s="568">
        <f t="shared" si="3"/>
        <v>3085.61</v>
      </c>
      <c r="H17" s="262">
        <f t="shared" si="4"/>
        <v>3085.61</v>
      </c>
      <c r="I17" s="645"/>
      <c r="J17" s="645"/>
      <c r="K17" s="645">
        <v>3085.61</v>
      </c>
      <c r="L17" s="647"/>
      <c r="M17" s="647"/>
      <c r="N17" s="645"/>
      <c r="O17" s="697"/>
      <c r="P17" s="697"/>
      <c r="Q17" s="697"/>
      <c r="R17" s="697"/>
      <c r="S17" s="697"/>
      <c r="T17" s="697"/>
      <c r="U17" s="697"/>
      <c r="V17" s="697"/>
      <c r="HB17" s="652"/>
      <c r="HC17" s="652"/>
      <c r="HD17" s="652"/>
      <c r="HE17" s="652"/>
      <c r="HF17" s="652"/>
      <c r="HG17" s="652"/>
      <c r="HH17" s="652"/>
      <c r="HI17" s="652"/>
      <c r="HJ17" s="652"/>
      <c r="HK17" s="652"/>
      <c r="HL17" s="652"/>
      <c r="HM17" s="652"/>
      <c r="HN17" s="652"/>
      <c r="HO17" s="652"/>
      <c r="HP17" s="652"/>
      <c r="HQ17" s="652"/>
      <c r="HR17" s="652"/>
      <c r="HS17" s="652"/>
      <c r="HT17" s="652"/>
      <c r="HU17" s="652"/>
      <c r="HV17" s="652"/>
      <c r="HW17" s="652"/>
      <c r="HX17" s="652"/>
      <c r="HY17" s="652"/>
      <c r="HZ17" s="652"/>
      <c r="IA17" s="652"/>
      <c r="IB17" s="652"/>
      <c r="IC17" s="652"/>
      <c r="ID17" s="652"/>
      <c r="IE17" s="652"/>
      <c r="IF17" s="652"/>
      <c r="IG17" s="652"/>
      <c r="IH17" s="652"/>
      <c r="II17" s="652"/>
      <c r="IJ17" s="652"/>
      <c r="IK17" s="652"/>
      <c r="IL17" s="652"/>
      <c r="IM17" s="652"/>
      <c r="IN17" s="652"/>
      <c r="IO17" s="652"/>
      <c r="IP17" s="652"/>
      <c r="IQ17" s="652"/>
      <c r="IR17" s="652"/>
      <c r="IS17" s="652"/>
      <c r="IT17" s="652"/>
      <c r="IU17" s="652"/>
      <c r="IV17" s="652"/>
    </row>
    <row r="18" spans="1:256" s="689" customFormat="1" ht="15.75">
      <c r="A18" s="699"/>
      <c r="B18" s="699"/>
      <c r="C18" s="700">
        <v>4260</v>
      </c>
      <c r="D18" s="701" t="s">
        <v>354</v>
      </c>
      <c r="E18" s="702">
        <f t="shared" si="0"/>
        <v>45.175664285714284</v>
      </c>
      <c r="F18" s="642">
        <v>280000</v>
      </c>
      <c r="G18" s="568">
        <f t="shared" si="3"/>
        <v>126491.86</v>
      </c>
      <c r="H18" s="262">
        <f t="shared" si="4"/>
        <v>126491.86</v>
      </c>
      <c r="I18" s="645"/>
      <c r="J18" s="645"/>
      <c r="K18" s="645">
        <v>126491.86</v>
      </c>
      <c r="L18" s="647"/>
      <c r="M18" s="647"/>
      <c r="N18" s="645"/>
      <c r="O18" s="697"/>
      <c r="P18" s="697"/>
      <c r="Q18" s="697"/>
      <c r="R18" s="697"/>
      <c r="S18" s="697"/>
      <c r="T18" s="697"/>
      <c r="U18" s="697"/>
      <c r="V18" s="697"/>
      <c r="HB18" s="652"/>
      <c r="HC18" s="652"/>
      <c r="HD18" s="652"/>
      <c r="HE18" s="652"/>
      <c r="HF18" s="652"/>
      <c r="HG18" s="652"/>
      <c r="HH18" s="652"/>
      <c r="HI18" s="652"/>
      <c r="HJ18" s="652"/>
      <c r="HK18" s="652"/>
      <c r="HL18" s="652"/>
      <c r="HM18" s="652"/>
      <c r="HN18" s="652"/>
      <c r="HO18" s="652"/>
      <c r="HP18" s="652"/>
      <c r="HQ18" s="652"/>
      <c r="HR18" s="652"/>
      <c r="HS18" s="652"/>
      <c r="HT18" s="652"/>
      <c r="HU18" s="652"/>
      <c r="HV18" s="652"/>
      <c r="HW18" s="652"/>
      <c r="HX18" s="652"/>
      <c r="HY18" s="652"/>
      <c r="HZ18" s="652"/>
      <c r="IA18" s="652"/>
      <c r="IB18" s="652"/>
      <c r="IC18" s="652"/>
      <c r="ID18" s="652"/>
      <c r="IE18" s="652"/>
      <c r="IF18" s="652"/>
      <c r="IG18" s="652"/>
      <c r="IH18" s="652"/>
      <c r="II18" s="652"/>
      <c r="IJ18" s="652"/>
      <c r="IK18" s="652"/>
      <c r="IL18" s="652"/>
      <c r="IM18" s="652"/>
      <c r="IN18" s="652"/>
      <c r="IO18" s="652"/>
      <c r="IP18" s="652"/>
      <c r="IQ18" s="652"/>
      <c r="IR18" s="652"/>
      <c r="IS18" s="652"/>
      <c r="IT18" s="652"/>
      <c r="IU18" s="652"/>
      <c r="IV18" s="652"/>
    </row>
    <row r="19" spans="1:256" s="689" customFormat="1" ht="15.75">
      <c r="A19" s="699"/>
      <c r="B19" s="699"/>
      <c r="C19" s="700">
        <v>4270</v>
      </c>
      <c r="D19" s="701" t="s">
        <v>293</v>
      </c>
      <c r="E19" s="702">
        <f t="shared" si="0"/>
        <v>8.833200000000001</v>
      </c>
      <c r="F19" s="642">
        <v>10000</v>
      </c>
      <c r="G19" s="568">
        <f t="shared" si="3"/>
        <v>883.32</v>
      </c>
      <c r="H19" s="262">
        <f t="shared" si="4"/>
        <v>883.32</v>
      </c>
      <c r="I19" s="648"/>
      <c r="J19" s="648"/>
      <c r="K19" s="645">
        <v>883.32</v>
      </c>
      <c r="L19" s="649"/>
      <c r="M19" s="649"/>
      <c r="N19" s="648"/>
      <c r="O19" s="697"/>
      <c r="P19" s="697"/>
      <c r="Q19" s="697"/>
      <c r="R19" s="697"/>
      <c r="S19" s="697"/>
      <c r="T19" s="697"/>
      <c r="U19" s="697"/>
      <c r="V19" s="697"/>
      <c r="HB19" s="652"/>
      <c r="HC19" s="652"/>
      <c r="HD19" s="652"/>
      <c r="HE19" s="652"/>
      <c r="HF19" s="652"/>
      <c r="HG19" s="652"/>
      <c r="HH19" s="652"/>
      <c r="HI19" s="652"/>
      <c r="HJ19" s="652"/>
      <c r="HK19" s="652"/>
      <c r="HL19" s="652"/>
      <c r="HM19" s="652"/>
      <c r="HN19" s="652"/>
      <c r="HO19" s="652"/>
      <c r="HP19" s="652"/>
      <c r="HQ19" s="652"/>
      <c r="HR19" s="652"/>
      <c r="HS19" s="652"/>
      <c r="HT19" s="652"/>
      <c r="HU19" s="652"/>
      <c r="HV19" s="652"/>
      <c r="HW19" s="652"/>
      <c r="HX19" s="652"/>
      <c r="HY19" s="652"/>
      <c r="HZ19" s="652"/>
      <c r="IA19" s="652"/>
      <c r="IB19" s="652"/>
      <c r="IC19" s="652"/>
      <c r="ID19" s="652"/>
      <c r="IE19" s="652"/>
      <c r="IF19" s="652"/>
      <c r="IG19" s="652"/>
      <c r="IH19" s="652"/>
      <c r="II19" s="652"/>
      <c r="IJ19" s="652"/>
      <c r="IK19" s="652"/>
      <c r="IL19" s="652"/>
      <c r="IM19" s="652"/>
      <c r="IN19" s="652"/>
      <c r="IO19" s="652"/>
      <c r="IP19" s="652"/>
      <c r="IQ19" s="652"/>
      <c r="IR19" s="652"/>
      <c r="IS19" s="652"/>
      <c r="IT19" s="652"/>
      <c r="IU19" s="652"/>
      <c r="IV19" s="652"/>
    </row>
    <row r="20" spans="1:256" s="689" customFormat="1" ht="15.75">
      <c r="A20" s="699"/>
      <c r="B20" s="699"/>
      <c r="C20" s="700">
        <v>4280</v>
      </c>
      <c r="D20" s="701" t="s">
        <v>355</v>
      </c>
      <c r="E20" s="702">
        <f t="shared" si="0"/>
        <v>0</v>
      </c>
      <c r="F20" s="642">
        <v>2500</v>
      </c>
      <c r="G20" s="568">
        <f t="shared" si="3"/>
        <v>0</v>
      </c>
      <c r="H20" s="262">
        <f t="shared" si="4"/>
        <v>0</v>
      </c>
      <c r="I20" s="645"/>
      <c r="J20" s="645"/>
      <c r="K20" s="645">
        <v>0</v>
      </c>
      <c r="L20" s="647"/>
      <c r="M20" s="647"/>
      <c r="N20" s="645"/>
      <c r="O20" s="697"/>
      <c r="P20" s="697"/>
      <c r="Q20" s="697"/>
      <c r="R20" s="697"/>
      <c r="S20" s="697"/>
      <c r="T20" s="697"/>
      <c r="U20" s="697"/>
      <c r="V20" s="697"/>
      <c r="HB20" s="652"/>
      <c r="HC20" s="652"/>
      <c r="HD20" s="652"/>
      <c r="HE20" s="652"/>
      <c r="HF20" s="652"/>
      <c r="HG20" s="652"/>
      <c r="HH20" s="652"/>
      <c r="HI20" s="652"/>
      <c r="HJ20" s="652"/>
      <c r="HK20" s="652"/>
      <c r="HL20" s="652"/>
      <c r="HM20" s="652"/>
      <c r="HN20" s="652"/>
      <c r="HO20" s="652"/>
      <c r="HP20" s="652"/>
      <c r="HQ20" s="652"/>
      <c r="HR20" s="652"/>
      <c r="HS20" s="652"/>
      <c r="HT20" s="652"/>
      <c r="HU20" s="652"/>
      <c r="HV20" s="652"/>
      <c r="HW20" s="652"/>
      <c r="HX20" s="652"/>
      <c r="HY20" s="652"/>
      <c r="HZ20" s="652"/>
      <c r="IA20" s="652"/>
      <c r="IB20" s="652"/>
      <c r="IC20" s="652"/>
      <c r="ID20" s="652"/>
      <c r="IE20" s="652"/>
      <c r="IF20" s="652"/>
      <c r="IG20" s="652"/>
      <c r="IH20" s="652"/>
      <c r="II20" s="652"/>
      <c r="IJ20" s="652"/>
      <c r="IK20" s="652"/>
      <c r="IL20" s="652"/>
      <c r="IM20" s="652"/>
      <c r="IN20" s="652"/>
      <c r="IO20" s="652"/>
      <c r="IP20" s="652"/>
      <c r="IQ20" s="652"/>
      <c r="IR20" s="652"/>
      <c r="IS20" s="652"/>
      <c r="IT20" s="652"/>
      <c r="IU20" s="652"/>
      <c r="IV20" s="652"/>
    </row>
    <row r="21" spans="1:256" s="689" customFormat="1" ht="15.75">
      <c r="A21" s="699"/>
      <c r="B21" s="699"/>
      <c r="C21" s="700">
        <v>4300</v>
      </c>
      <c r="D21" s="701" t="s">
        <v>319</v>
      </c>
      <c r="E21" s="702">
        <f t="shared" si="0"/>
        <v>40.75073965733389</v>
      </c>
      <c r="F21" s="642">
        <v>119650</v>
      </c>
      <c r="G21" s="568">
        <f t="shared" si="3"/>
        <v>48758.26</v>
      </c>
      <c r="H21" s="262">
        <f t="shared" si="4"/>
        <v>48758.26</v>
      </c>
      <c r="I21" s="648"/>
      <c r="J21" s="648"/>
      <c r="K21" s="645">
        <v>48758.26</v>
      </c>
      <c r="L21" s="649"/>
      <c r="M21" s="649"/>
      <c r="N21" s="648"/>
      <c r="O21" s="697"/>
      <c r="P21" s="697"/>
      <c r="Q21" s="697"/>
      <c r="R21" s="697"/>
      <c r="S21" s="697"/>
      <c r="T21" s="697"/>
      <c r="U21" s="697"/>
      <c r="V21" s="697"/>
      <c r="HB21" s="652"/>
      <c r="HC21" s="652"/>
      <c r="HD21" s="652"/>
      <c r="HE21" s="652"/>
      <c r="HF21" s="652"/>
      <c r="HG21" s="652"/>
      <c r="HH21" s="652"/>
      <c r="HI21" s="652"/>
      <c r="HJ21" s="652"/>
      <c r="HK21" s="652"/>
      <c r="HL21" s="652"/>
      <c r="HM21" s="652"/>
      <c r="HN21" s="652"/>
      <c r="HO21" s="652"/>
      <c r="HP21" s="652"/>
      <c r="HQ21" s="652"/>
      <c r="HR21" s="652"/>
      <c r="HS21" s="652"/>
      <c r="HT21" s="652"/>
      <c r="HU21" s="652"/>
      <c r="HV21" s="652"/>
      <c r="HW21" s="652"/>
      <c r="HX21" s="652"/>
      <c r="HY21" s="652"/>
      <c r="HZ21" s="652"/>
      <c r="IA21" s="652"/>
      <c r="IB21" s="652"/>
      <c r="IC21" s="652"/>
      <c r="ID21" s="652"/>
      <c r="IE21" s="652"/>
      <c r="IF21" s="652"/>
      <c r="IG21" s="652"/>
      <c r="IH21" s="652"/>
      <c r="II21" s="652"/>
      <c r="IJ21" s="652"/>
      <c r="IK21" s="652"/>
      <c r="IL21" s="652"/>
      <c r="IM21" s="652"/>
      <c r="IN21" s="652"/>
      <c r="IO21" s="652"/>
      <c r="IP21" s="652"/>
      <c r="IQ21" s="652"/>
      <c r="IR21" s="652"/>
      <c r="IS21" s="652"/>
      <c r="IT21" s="652"/>
      <c r="IU21" s="652"/>
      <c r="IV21" s="652"/>
    </row>
    <row r="22" spans="1:256" s="689" customFormat="1" ht="15.75">
      <c r="A22" s="699"/>
      <c r="B22" s="699"/>
      <c r="C22" s="700">
        <v>4350</v>
      </c>
      <c r="D22" s="701" t="s">
        <v>356</v>
      </c>
      <c r="E22" s="702">
        <f t="shared" si="0"/>
        <v>34.8</v>
      </c>
      <c r="F22" s="642">
        <v>500</v>
      </c>
      <c r="G22" s="568">
        <f t="shared" si="3"/>
        <v>174</v>
      </c>
      <c r="H22" s="262">
        <f t="shared" si="4"/>
        <v>174</v>
      </c>
      <c r="I22" s="645"/>
      <c r="J22" s="645"/>
      <c r="K22" s="645">
        <v>174</v>
      </c>
      <c r="L22" s="647"/>
      <c r="M22" s="647"/>
      <c r="N22" s="645"/>
      <c r="O22" s="697"/>
      <c r="P22" s="697"/>
      <c r="Q22" s="697"/>
      <c r="R22" s="697"/>
      <c r="S22" s="697"/>
      <c r="T22" s="697"/>
      <c r="U22" s="697"/>
      <c r="V22" s="697"/>
      <c r="HB22" s="652"/>
      <c r="HC22" s="652"/>
      <c r="HD22" s="652"/>
      <c r="HE22" s="652"/>
      <c r="HF22" s="652"/>
      <c r="HG22" s="652"/>
      <c r="HH22" s="652"/>
      <c r="HI22" s="652"/>
      <c r="HJ22" s="652"/>
      <c r="HK22" s="652"/>
      <c r="HL22" s="652"/>
      <c r="HM22" s="652"/>
      <c r="HN22" s="652"/>
      <c r="HO22" s="652"/>
      <c r="HP22" s="652"/>
      <c r="HQ22" s="652"/>
      <c r="HR22" s="652"/>
      <c r="HS22" s="652"/>
      <c r="HT22" s="652"/>
      <c r="HU22" s="652"/>
      <c r="HV22" s="652"/>
      <c r="HW22" s="652"/>
      <c r="HX22" s="652"/>
      <c r="HY22" s="652"/>
      <c r="HZ22" s="652"/>
      <c r="IA22" s="652"/>
      <c r="IB22" s="652"/>
      <c r="IC22" s="652"/>
      <c r="ID22" s="652"/>
      <c r="IE22" s="652"/>
      <c r="IF22" s="652"/>
      <c r="IG22" s="652"/>
      <c r="IH22" s="652"/>
      <c r="II22" s="652"/>
      <c r="IJ22" s="652"/>
      <c r="IK22" s="652"/>
      <c r="IL22" s="652"/>
      <c r="IM22" s="652"/>
      <c r="IN22" s="652"/>
      <c r="IO22" s="652"/>
      <c r="IP22" s="652"/>
      <c r="IQ22" s="652"/>
      <c r="IR22" s="652"/>
      <c r="IS22" s="652"/>
      <c r="IT22" s="652"/>
      <c r="IU22" s="652"/>
      <c r="IV22" s="652"/>
    </row>
    <row r="23" spans="1:256" s="689" customFormat="1" ht="31.5">
      <c r="A23" s="699"/>
      <c r="B23" s="699"/>
      <c r="C23" s="700">
        <v>4370</v>
      </c>
      <c r="D23" s="701" t="s">
        <v>508</v>
      </c>
      <c r="E23" s="702">
        <f t="shared" si="0"/>
        <v>35.78475</v>
      </c>
      <c r="F23" s="642">
        <v>4000</v>
      </c>
      <c r="G23" s="568">
        <f t="shared" si="3"/>
        <v>1431.39</v>
      </c>
      <c r="H23" s="262">
        <f t="shared" si="4"/>
        <v>1431.39</v>
      </c>
      <c r="I23" s="645"/>
      <c r="J23" s="645"/>
      <c r="K23" s="645">
        <v>1431.39</v>
      </c>
      <c r="L23" s="647"/>
      <c r="M23" s="647"/>
      <c r="N23" s="645"/>
      <c r="O23" s="697"/>
      <c r="P23" s="697"/>
      <c r="Q23" s="697"/>
      <c r="R23" s="697"/>
      <c r="S23" s="697"/>
      <c r="T23" s="697"/>
      <c r="U23" s="697"/>
      <c r="V23" s="697"/>
      <c r="HB23" s="652"/>
      <c r="HC23" s="652"/>
      <c r="HD23" s="652"/>
      <c r="HE23" s="652"/>
      <c r="HF23" s="652"/>
      <c r="HG23" s="652"/>
      <c r="HH23" s="652"/>
      <c r="HI23" s="652"/>
      <c r="HJ23" s="652"/>
      <c r="HK23" s="652"/>
      <c r="HL23" s="652"/>
      <c r="HM23" s="652"/>
      <c r="HN23" s="652"/>
      <c r="HO23" s="652"/>
      <c r="HP23" s="652"/>
      <c r="HQ23" s="652"/>
      <c r="HR23" s="652"/>
      <c r="HS23" s="652"/>
      <c r="HT23" s="652"/>
      <c r="HU23" s="652"/>
      <c r="HV23" s="652"/>
      <c r="HW23" s="652"/>
      <c r="HX23" s="652"/>
      <c r="HY23" s="652"/>
      <c r="HZ23" s="652"/>
      <c r="IA23" s="652"/>
      <c r="IB23" s="652"/>
      <c r="IC23" s="652"/>
      <c r="ID23" s="652"/>
      <c r="IE23" s="652"/>
      <c r="IF23" s="652"/>
      <c r="IG23" s="652"/>
      <c r="IH23" s="652"/>
      <c r="II23" s="652"/>
      <c r="IJ23" s="652"/>
      <c r="IK23" s="652"/>
      <c r="IL23" s="652"/>
      <c r="IM23" s="652"/>
      <c r="IN23" s="652"/>
      <c r="IO23" s="652"/>
      <c r="IP23" s="652"/>
      <c r="IQ23" s="652"/>
      <c r="IR23" s="652"/>
      <c r="IS23" s="652"/>
      <c r="IT23" s="652"/>
      <c r="IU23" s="652"/>
      <c r="IV23" s="652"/>
    </row>
    <row r="24" spans="1:256" s="689" customFormat="1" ht="15.75">
      <c r="A24" s="699"/>
      <c r="B24" s="699"/>
      <c r="C24" s="700">
        <v>4410</v>
      </c>
      <c r="D24" s="701" t="s">
        <v>345</v>
      </c>
      <c r="E24" s="702">
        <f t="shared" si="0"/>
        <v>78.54577777777779</v>
      </c>
      <c r="F24" s="642">
        <v>4500</v>
      </c>
      <c r="G24" s="568">
        <f t="shared" si="3"/>
        <v>3534.56</v>
      </c>
      <c r="H24" s="262">
        <f t="shared" si="4"/>
        <v>3534.56</v>
      </c>
      <c r="I24" s="645"/>
      <c r="J24" s="645"/>
      <c r="K24" s="645">
        <v>3534.56</v>
      </c>
      <c r="L24" s="647"/>
      <c r="M24" s="647"/>
      <c r="N24" s="645"/>
      <c r="O24" s="697"/>
      <c r="P24" s="697"/>
      <c r="Q24" s="697"/>
      <c r="R24" s="697"/>
      <c r="S24" s="697"/>
      <c r="T24" s="697"/>
      <c r="U24" s="697"/>
      <c r="V24" s="697"/>
      <c r="HB24" s="652"/>
      <c r="HC24" s="652"/>
      <c r="HD24" s="652"/>
      <c r="HE24" s="652"/>
      <c r="HF24" s="652"/>
      <c r="HG24" s="652"/>
      <c r="HH24" s="652"/>
      <c r="HI24" s="652"/>
      <c r="HJ24" s="652"/>
      <c r="HK24" s="652"/>
      <c r="HL24" s="652"/>
      <c r="HM24" s="652"/>
      <c r="HN24" s="652"/>
      <c r="HO24" s="652"/>
      <c r="HP24" s="652"/>
      <c r="HQ24" s="652"/>
      <c r="HR24" s="652"/>
      <c r="HS24" s="652"/>
      <c r="HT24" s="652"/>
      <c r="HU24" s="652"/>
      <c r="HV24" s="652"/>
      <c r="HW24" s="652"/>
      <c r="HX24" s="652"/>
      <c r="HY24" s="652"/>
      <c r="HZ24" s="652"/>
      <c r="IA24" s="652"/>
      <c r="IB24" s="652"/>
      <c r="IC24" s="652"/>
      <c r="ID24" s="652"/>
      <c r="IE24" s="652"/>
      <c r="IF24" s="652"/>
      <c r="IG24" s="652"/>
      <c r="IH24" s="652"/>
      <c r="II24" s="652"/>
      <c r="IJ24" s="652"/>
      <c r="IK24" s="652"/>
      <c r="IL24" s="652"/>
      <c r="IM24" s="652"/>
      <c r="IN24" s="652"/>
      <c r="IO24" s="652"/>
      <c r="IP24" s="652"/>
      <c r="IQ24" s="652"/>
      <c r="IR24" s="652"/>
      <c r="IS24" s="652"/>
      <c r="IT24" s="652"/>
      <c r="IU24" s="652"/>
      <c r="IV24" s="652"/>
    </row>
    <row r="25" spans="1:256" s="689" customFormat="1" ht="15.75">
      <c r="A25" s="699"/>
      <c r="B25" s="699"/>
      <c r="C25" s="700">
        <v>4430</v>
      </c>
      <c r="D25" s="701" t="s">
        <v>358</v>
      </c>
      <c r="E25" s="702">
        <f t="shared" si="0"/>
        <v>100</v>
      </c>
      <c r="F25" s="642">
        <v>3355</v>
      </c>
      <c r="G25" s="568">
        <f t="shared" si="3"/>
        <v>3355</v>
      </c>
      <c r="H25" s="262">
        <f t="shared" si="4"/>
        <v>3355</v>
      </c>
      <c r="I25" s="645"/>
      <c r="J25" s="645"/>
      <c r="K25" s="645">
        <v>3355</v>
      </c>
      <c r="L25" s="647"/>
      <c r="M25" s="647"/>
      <c r="N25" s="645"/>
      <c r="O25" s="697"/>
      <c r="P25" s="697"/>
      <c r="Q25" s="697"/>
      <c r="R25" s="697"/>
      <c r="S25" s="697"/>
      <c r="T25" s="697"/>
      <c r="U25" s="697"/>
      <c r="V25" s="697"/>
      <c r="HB25" s="652"/>
      <c r="HC25" s="652"/>
      <c r="HD25" s="652"/>
      <c r="HE25" s="652"/>
      <c r="HF25" s="652"/>
      <c r="HG25" s="652"/>
      <c r="HH25" s="652"/>
      <c r="HI25" s="652"/>
      <c r="HJ25" s="652"/>
      <c r="HK25" s="652"/>
      <c r="HL25" s="652"/>
      <c r="HM25" s="652"/>
      <c r="HN25" s="652"/>
      <c r="HO25" s="652"/>
      <c r="HP25" s="652"/>
      <c r="HQ25" s="652"/>
      <c r="HR25" s="652"/>
      <c r="HS25" s="652"/>
      <c r="HT25" s="652"/>
      <c r="HU25" s="652"/>
      <c r="HV25" s="652"/>
      <c r="HW25" s="652"/>
      <c r="HX25" s="652"/>
      <c r="HY25" s="652"/>
      <c r="HZ25" s="652"/>
      <c r="IA25" s="652"/>
      <c r="IB25" s="652"/>
      <c r="IC25" s="652"/>
      <c r="ID25" s="652"/>
      <c r="IE25" s="652"/>
      <c r="IF25" s="652"/>
      <c r="IG25" s="652"/>
      <c r="IH25" s="652"/>
      <c r="II25" s="652"/>
      <c r="IJ25" s="652"/>
      <c r="IK25" s="652"/>
      <c r="IL25" s="652"/>
      <c r="IM25" s="652"/>
      <c r="IN25" s="652"/>
      <c r="IO25" s="652"/>
      <c r="IP25" s="652"/>
      <c r="IQ25" s="652"/>
      <c r="IR25" s="652"/>
      <c r="IS25" s="652"/>
      <c r="IT25" s="652"/>
      <c r="IU25" s="652"/>
      <c r="IV25" s="652"/>
    </row>
    <row r="26" spans="1:256" s="689" customFormat="1" ht="31.5">
      <c r="A26" s="699"/>
      <c r="B26" s="699"/>
      <c r="C26" s="700">
        <v>4440</v>
      </c>
      <c r="D26" s="701" t="s">
        <v>509</v>
      </c>
      <c r="E26" s="702">
        <f t="shared" si="0"/>
        <v>99.40915362005879</v>
      </c>
      <c r="F26" s="642">
        <v>100026</v>
      </c>
      <c r="G26" s="568">
        <f t="shared" si="3"/>
        <v>99435</v>
      </c>
      <c r="H26" s="262">
        <f t="shared" si="4"/>
        <v>99435</v>
      </c>
      <c r="I26" s="645"/>
      <c r="J26" s="645"/>
      <c r="K26" s="468">
        <v>99435</v>
      </c>
      <c r="L26" s="647"/>
      <c r="M26" s="647"/>
      <c r="N26" s="645"/>
      <c r="O26" s="697"/>
      <c r="P26" s="697"/>
      <c r="Q26" s="697"/>
      <c r="R26" s="697"/>
      <c r="S26" s="697"/>
      <c r="T26" s="697"/>
      <c r="U26" s="697"/>
      <c r="V26" s="697"/>
      <c r="HB26" s="652"/>
      <c r="HC26" s="652"/>
      <c r="HD26" s="652"/>
      <c r="HE26" s="652"/>
      <c r="HF26" s="652"/>
      <c r="HG26" s="652"/>
      <c r="HH26" s="652"/>
      <c r="HI26" s="652"/>
      <c r="HJ26" s="652"/>
      <c r="HK26" s="652"/>
      <c r="HL26" s="652"/>
      <c r="HM26" s="652"/>
      <c r="HN26" s="652"/>
      <c r="HO26" s="652"/>
      <c r="HP26" s="652"/>
      <c r="HQ26" s="652"/>
      <c r="HR26" s="652"/>
      <c r="HS26" s="652"/>
      <c r="HT26" s="652"/>
      <c r="HU26" s="652"/>
      <c r="HV26" s="652"/>
      <c r="HW26" s="652"/>
      <c r="HX26" s="652"/>
      <c r="HY26" s="652"/>
      <c r="HZ26" s="652"/>
      <c r="IA26" s="652"/>
      <c r="IB26" s="652"/>
      <c r="IC26" s="652"/>
      <c r="ID26" s="652"/>
      <c r="IE26" s="652"/>
      <c r="IF26" s="652"/>
      <c r="IG26" s="652"/>
      <c r="IH26" s="652"/>
      <c r="II26" s="652"/>
      <c r="IJ26" s="652"/>
      <c r="IK26" s="652"/>
      <c r="IL26" s="652"/>
      <c r="IM26" s="652"/>
      <c r="IN26" s="652"/>
      <c r="IO26" s="652"/>
      <c r="IP26" s="652"/>
      <c r="IQ26" s="652"/>
      <c r="IR26" s="652"/>
      <c r="IS26" s="652"/>
      <c r="IT26" s="652"/>
      <c r="IU26" s="652"/>
      <c r="IV26" s="652"/>
    </row>
    <row r="27" spans="1:256" s="689" customFormat="1" ht="31.5">
      <c r="A27" s="699"/>
      <c r="B27" s="699"/>
      <c r="C27" s="700">
        <v>4700</v>
      </c>
      <c r="D27" s="701" t="s">
        <v>360</v>
      </c>
      <c r="E27" s="702">
        <f t="shared" si="0"/>
        <v>18.823529411764707</v>
      </c>
      <c r="F27" s="642">
        <v>3400</v>
      </c>
      <c r="G27" s="568">
        <f t="shared" si="3"/>
        <v>640</v>
      </c>
      <c r="H27" s="262">
        <f t="shared" si="4"/>
        <v>640</v>
      </c>
      <c r="I27" s="645"/>
      <c r="J27" s="645"/>
      <c r="K27" s="645">
        <v>640</v>
      </c>
      <c r="L27" s="647"/>
      <c r="M27" s="647"/>
      <c r="N27" s="645"/>
      <c r="O27" s="697"/>
      <c r="P27" s="697"/>
      <c r="Q27" s="697"/>
      <c r="R27" s="697"/>
      <c r="S27" s="697"/>
      <c r="T27" s="697"/>
      <c r="U27" s="697"/>
      <c r="V27" s="697"/>
      <c r="HB27" s="652"/>
      <c r="HC27" s="652"/>
      <c r="HD27" s="652"/>
      <c r="HE27" s="652"/>
      <c r="HF27" s="652"/>
      <c r="HG27" s="652"/>
      <c r="HH27" s="652"/>
      <c r="HI27" s="652"/>
      <c r="HJ27" s="652"/>
      <c r="HK27" s="652"/>
      <c r="HL27" s="652"/>
      <c r="HM27" s="652"/>
      <c r="HN27" s="652"/>
      <c r="HO27" s="652"/>
      <c r="HP27" s="652"/>
      <c r="HQ27" s="652"/>
      <c r="HR27" s="652"/>
      <c r="HS27" s="652"/>
      <c r="HT27" s="652"/>
      <c r="HU27" s="652"/>
      <c r="HV27" s="652"/>
      <c r="HW27" s="652"/>
      <c r="HX27" s="652"/>
      <c r="HY27" s="652"/>
      <c r="HZ27" s="652"/>
      <c r="IA27" s="652"/>
      <c r="IB27" s="652"/>
      <c r="IC27" s="652"/>
      <c r="ID27" s="652"/>
      <c r="IE27" s="652"/>
      <c r="IF27" s="652"/>
      <c r="IG27" s="652"/>
      <c r="IH27" s="652"/>
      <c r="II27" s="652"/>
      <c r="IJ27" s="652"/>
      <c r="IK27" s="652"/>
      <c r="IL27" s="652"/>
      <c r="IM27" s="652"/>
      <c r="IN27" s="652"/>
      <c r="IO27" s="652"/>
      <c r="IP27" s="652"/>
      <c r="IQ27" s="652"/>
      <c r="IR27" s="652"/>
      <c r="IS27" s="652"/>
      <c r="IT27" s="652"/>
      <c r="IU27" s="652"/>
      <c r="IV27" s="652"/>
    </row>
    <row r="28" spans="1:256" s="689" customFormat="1" ht="31.5">
      <c r="A28" s="699"/>
      <c r="B28" s="699"/>
      <c r="C28" s="700">
        <v>4740</v>
      </c>
      <c r="D28" s="701" t="s">
        <v>347</v>
      </c>
      <c r="E28" s="702">
        <f t="shared" si="0"/>
        <v>5.17047619047619</v>
      </c>
      <c r="F28" s="642">
        <v>2100</v>
      </c>
      <c r="G28" s="568">
        <f t="shared" si="3"/>
        <v>108.58</v>
      </c>
      <c r="H28" s="262">
        <f t="shared" si="4"/>
        <v>108.58</v>
      </c>
      <c r="I28" s="645"/>
      <c r="J28" s="645"/>
      <c r="K28" s="645">
        <v>108.58</v>
      </c>
      <c r="L28" s="647"/>
      <c r="M28" s="647"/>
      <c r="N28" s="645"/>
      <c r="O28" s="697"/>
      <c r="P28" s="697"/>
      <c r="Q28" s="697"/>
      <c r="R28" s="697"/>
      <c r="S28" s="697"/>
      <c r="T28" s="697"/>
      <c r="U28" s="697"/>
      <c r="V28" s="697"/>
      <c r="HB28" s="652"/>
      <c r="HC28" s="652"/>
      <c r="HD28" s="652"/>
      <c r="HE28" s="652"/>
      <c r="HF28" s="652"/>
      <c r="HG28" s="652"/>
      <c r="HH28" s="652"/>
      <c r="HI28" s="652"/>
      <c r="HJ28" s="652"/>
      <c r="HK28" s="652"/>
      <c r="HL28" s="652"/>
      <c r="HM28" s="652"/>
      <c r="HN28" s="652"/>
      <c r="HO28" s="652"/>
      <c r="HP28" s="652"/>
      <c r="HQ28" s="652"/>
      <c r="HR28" s="652"/>
      <c r="HS28" s="652"/>
      <c r="HT28" s="652"/>
      <c r="HU28" s="652"/>
      <c r="HV28" s="652"/>
      <c r="HW28" s="652"/>
      <c r="HX28" s="652"/>
      <c r="HY28" s="652"/>
      <c r="HZ28" s="652"/>
      <c r="IA28" s="652"/>
      <c r="IB28" s="652"/>
      <c r="IC28" s="652"/>
      <c r="ID28" s="652"/>
      <c r="IE28" s="652"/>
      <c r="IF28" s="652"/>
      <c r="IG28" s="652"/>
      <c r="IH28" s="652"/>
      <c r="II28" s="652"/>
      <c r="IJ28" s="652"/>
      <c r="IK28" s="652"/>
      <c r="IL28" s="652"/>
      <c r="IM28" s="652"/>
      <c r="IN28" s="652"/>
      <c r="IO28" s="652"/>
      <c r="IP28" s="652"/>
      <c r="IQ28" s="652"/>
      <c r="IR28" s="652"/>
      <c r="IS28" s="652"/>
      <c r="IT28" s="652"/>
      <c r="IU28" s="652"/>
      <c r="IV28" s="652"/>
    </row>
    <row r="29" spans="1:256" s="689" customFormat="1" ht="31.5">
      <c r="A29" s="699"/>
      <c r="B29" s="699"/>
      <c r="C29" s="700">
        <v>4750</v>
      </c>
      <c r="D29" s="701" t="s">
        <v>361</v>
      </c>
      <c r="E29" s="702">
        <f t="shared" si="0"/>
        <v>53.853300000000004</v>
      </c>
      <c r="F29" s="642">
        <v>10000</v>
      </c>
      <c r="G29" s="568">
        <f t="shared" si="3"/>
        <v>5385.33</v>
      </c>
      <c r="H29" s="262">
        <f t="shared" si="4"/>
        <v>5385.33</v>
      </c>
      <c r="I29" s="645"/>
      <c r="J29" s="645"/>
      <c r="K29" s="645">
        <v>5385.33</v>
      </c>
      <c r="L29" s="647"/>
      <c r="M29" s="647"/>
      <c r="N29" s="645"/>
      <c r="O29" s="697"/>
      <c r="P29" s="697"/>
      <c r="Q29" s="697"/>
      <c r="R29" s="697"/>
      <c r="S29" s="697"/>
      <c r="T29" s="697"/>
      <c r="U29" s="697"/>
      <c r="V29" s="697"/>
      <c r="HB29" s="652"/>
      <c r="HC29" s="652"/>
      <c r="HD29" s="652"/>
      <c r="HE29" s="652"/>
      <c r="HF29" s="652"/>
      <c r="HG29" s="652"/>
      <c r="HH29" s="652"/>
      <c r="HI29" s="652"/>
      <c r="HJ29" s="652"/>
      <c r="HK29" s="652"/>
      <c r="HL29" s="652"/>
      <c r="HM29" s="652"/>
      <c r="HN29" s="652"/>
      <c r="HO29" s="652"/>
      <c r="HP29" s="652"/>
      <c r="HQ29" s="652"/>
      <c r="HR29" s="652"/>
      <c r="HS29" s="652"/>
      <c r="HT29" s="652"/>
      <c r="HU29" s="652"/>
      <c r="HV29" s="652"/>
      <c r="HW29" s="652"/>
      <c r="HX29" s="652"/>
      <c r="HY29" s="652"/>
      <c r="HZ29" s="652"/>
      <c r="IA29" s="652"/>
      <c r="IB29" s="652"/>
      <c r="IC29" s="652"/>
      <c r="ID29" s="652"/>
      <c r="IE29" s="652"/>
      <c r="IF29" s="652"/>
      <c r="IG29" s="652"/>
      <c r="IH29" s="652"/>
      <c r="II29" s="652"/>
      <c r="IJ29" s="652"/>
      <c r="IK29" s="652"/>
      <c r="IL29" s="652"/>
      <c r="IM29" s="652"/>
      <c r="IN29" s="652"/>
      <c r="IO29" s="652"/>
      <c r="IP29" s="652"/>
      <c r="IQ29" s="652"/>
      <c r="IR29" s="652"/>
      <c r="IS29" s="652"/>
      <c r="IT29" s="652"/>
      <c r="IU29" s="652"/>
      <c r="IV29" s="652"/>
    </row>
    <row r="30" spans="1:256" s="689" customFormat="1" ht="15.75">
      <c r="A30" s="699"/>
      <c r="B30" s="699"/>
      <c r="C30" s="263">
        <v>6050</v>
      </c>
      <c r="D30" s="244" t="s">
        <v>270</v>
      </c>
      <c r="E30" s="702">
        <f t="shared" si="0"/>
        <v>22.875</v>
      </c>
      <c r="F30" s="642">
        <v>40000</v>
      </c>
      <c r="G30" s="568">
        <f t="shared" si="3"/>
        <v>9150</v>
      </c>
      <c r="H30" s="262">
        <f t="shared" si="4"/>
        <v>0</v>
      </c>
      <c r="I30" s="645"/>
      <c r="J30" s="645"/>
      <c r="K30" s="645"/>
      <c r="L30" s="647"/>
      <c r="M30" s="647"/>
      <c r="N30" s="645">
        <v>9150</v>
      </c>
      <c r="O30" s="697"/>
      <c r="P30" s="697"/>
      <c r="Q30" s="697"/>
      <c r="R30" s="697"/>
      <c r="S30" s="697"/>
      <c r="T30" s="697"/>
      <c r="U30" s="697"/>
      <c r="V30" s="697"/>
      <c r="HB30" s="652"/>
      <c r="HC30" s="652"/>
      <c r="HD30" s="652"/>
      <c r="HE30" s="652"/>
      <c r="HF30" s="652"/>
      <c r="HG30" s="652"/>
      <c r="HH30" s="652"/>
      <c r="HI30" s="652"/>
      <c r="HJ30" s="652"/>
      <c r="HK30" s="652"/>
      <c r="HL30" s="652"/>
      <c r="HM30" s="652"/>
      <c r="HN30" s="652"/>
      <c r="HO30" s="652"/>
      <c r="HP30" s="652"/>
      <c r="HQ30" s="652"/>
      <c r="HR30" s="652"/>
      <c r="HS30" s="652"/>
      <c r="HT30" s="652"/>
      <c r="HU30" s="652"/>
      <c r="HV30" s="652"/>
      <c r="HW30" s="652"/>
      <c r="HX30" s="652"/>
      <c r="HY30" s="652"/>
      <c r="HZ30" s="652"/>
      <c r="IA30" s="652"/>
      <c r="IB30" s="652"/>
      <c r="IC30" s="652"/>
      <c r="ID30" s="652"/>
      <c r="IE30" s="652"/>
      <c r="IF30" s="652"/>
      <c r="IG30" s="652"/>
      <c r="IH30" s="652"/>
      <c r="II30" s="652"/>
      <c r="IJ30" s="652"/>
      <c r="IK30" s="652"/>
      <c r="IL30" s="652"/>
      <c r="IM30" s="652"/>
      <c r="IN30" s="652"/>
      <c r="IO30" s="652"/>
      <c r="IP30" s="652"/>
      <c r="IQ30" s="652"/>
      <c r="IR30" s="652"/>
      <c r="IS30" s="652"/>
      <c r="IT30" s="652"/>
      <c r="IU30" s="652"/>
      <c r="IV30" s="652"/>
    </row>
    <row r="31" spans="1:256" s="689" customFormat="1" ht="15.75">
      <c r="A31" s="703"/>
      <c r="B31" s="295">
        <v>80146</v>
      </c>
      <c r="C31" s="295"/>
      <c r="D31" s="330" t="s">
        <v>369</v>
      </c>
      <c r="E31" s="698">
        <f t="shared" si="0"/>
        <v>71.67431772998373</v>
      </c>
      <c r="F31" s="298">
        <f aca="true" t="shared" si="5" ref="F31:N31">SUM(F32:F35)</f>
        <v>5533</v>
      </c>
      <c r="G31" s="298">
        <f t="shared" si="5"/>
        <v>3965.74</v>
      </c>
      <c r="H31" s="298">
        <f t="shared" si="5"/>
        <v>3965.74</v>
      </c>
      <c r="I31" s="298">
        <f t="shared" si="5"/>
        <v>0</v>
      </c>
      <c r="J31" s="298">
        <f t="shared" si="5"/>
        <v>0</v>
      </c>
      <c r="K31" s="298">
        <f t="shared" si="5"/>
        <v>3965.74</v>
      </c>
      <c r="L31" s="298">
        <f t="shared" si="5"/>
        <v>0</v>
      </c>
      <c r="M31" s="298">
        <f t="shared" si="5"/>
        <v>0</v>
      </c>
      <c r="N31" s="298">
        <f t="shared" si="5"/>
        <v>0</v>
      </c>
      <c r="O31" s="697"/>
      <c r="P31" s="697"/>
      <c r="Q31" s="697"/>
      <c r="R31" s="697"/>
      <c r="S31" s="697"/>
      <c r="T31" s="697"/>
      <c r="U31" s="697"/>
      <c r="V31" s="697"/>
      <c r="HB31" s="652"/>
      <c r="HC31" s="652"/>
      <c r="HD31" s="652"/>
      <c r="HE31" s="652"/>
      <c r="HF31" s="652"/>
      <c r="HG31" s="652"/>
      <c r="HH31" s="652"/>
      <c r="HI31" s="652"/>
      <c r="HJ31" s="652"/>
      <c r="HK31" s="652"/>
      <c r="HL31" s="652"/>
      <c r="HM31" s="652"/>
      <c r="HN31" s="652"/>
      <c r="HO31" s="652"/>
      <c r="HP31" s="652"/>
      <c r="HQ31" s="652"/>
      <c r="HR31" s="652"/>
      <c r="HS31" s="652"/>
      <c r="HT31" s="652"/>
      <c r="HU31" s="652"/>
      <c r="HV31" s="652"/>
      <c r="HW31" s="652"/>
      <c r="HX31" s="652"/>
      <c r="HY31" s="652"/>
      <c r="HZ31" s="652"/>
      <c r="IA31" s="652"/>
      <c r="IB31" s="652"/>
      <c r="IC31" s="652"/>
      <c r="ID31" s="652"/>
      <c r="IE31" s="652"/>
      <c r="IF31" s="652"/>
      <c r="IG31" s="652"/>
      <c r="IH31" s="652"/>
      <c r="II31" s="652"/>
      <c r="IJ31" s="652"/>
      <c r="IK31" s="652"/>
      <c r="IL31" s="652"/>
      <c r="IM31" s="652"/>
      <c r="IN31" s="652"/>
      <c r="IO31" s="652"/>
      <c r="IP31" s="652"/>
      <c r="IQ31" s="652"/>
      <c r="IR31" s="652"/>
      <c r="IS31" s="652"/>
      <c r="IT31" s="652"/>
      <c r="IU31" s="652"/>
      <c r="IV31" s="652"/>
    </row>
    <row r="32" spans="1:256" s="689" customFormat="1" ht="15.75">
      <c r="A32" s="699"/>
      <c r="B32" s="699"/>
      <c r="C32" s="700">
        <v>4240</v>
      </c>
      <c r="D32" s="701" t="s">
        <v>344</v>
      </c>
      <c r="E32" s="702">
        <f t="shared" si="0"/>
        <v>99.9274193548387</v>
      </c>
      <c r="F32" s="642">
        <v>248</v>
      </c>
      <c r="G32" s="568">
        <f>H32+N32</f>
        <v>247.82</v>
      </c>
      <c r="H32" s="262">
        <f>SUM(I32:M32)</f>
        <v>247.82</v>
      </c>
      <c r="I32" s="645"/>
      <c r="J32" s="645"/>
      <c r="K32" s="642">
        <v>247.82</v>
      </c>
      <c r="L32" s="647"/>
      <c r="M32" s="647"/>
      <c r="N32" s="645"/>
      <c r="O32" s="697"/>
      <c r="P32" s="697"/>
      <c r="Q32" s="697"/>
      <c r="R32" s="697"/>
      <c r="S32" s="697"/>
      <c r="T32" s="697"/>
      <c r="U32" s="697"/>
      <c r="V32" s="697"/>
      <c r="HB32" s="652"/>
      <c r="HC32" s="652"/>
      <c r="HD32" s="652"/>
      <c r="HE32" s="652"/>
      <c r="HF32" s="652"/>
      <c r="HG32" s="652"/>
      <c r="HH32" s="652"/>
      <c r="HI32" s="652"/>
      <c r="HJ32" s="652"/>
      <c r="HK32" s="652"/>
      <c r="HL32" s="652"/>
      <c r="HM32" s="652"/>
      <c r="HN32" s="652"/>
      <c r="HO32" s="652"/>
      <c r="HP32" s="652"/>
      <c r="HQ32" s="652"/>
      <c r="HR32" s="652"/>
      <c r="HS32" s="652"/>
      <c r="HT32" s="652"/>
      <c r="HU32" s="652"/>
      <c r="HV32" s="652"/>
      <c r="HW32" s="652"/>
      <c r="HX32" s="652"/>
      <c r="HY32" s="652"/>
      <c r="HZ32" s="652"/>
      <c r="IA32" s="652"/>
      <c r="IB32" s="652"/>
      <c r="IC32" s="652"/>
      <c r="ID32" s="652"/>
      <c r="IE32" s="652"/>
      <c r="IF32" s="652"/>
      <c r="IG32" s="652"/>
      <c r="IH32" s="652"/>
      <c r="II32" s="652"/>
      <c r="IJ32" s="652"/>
      <c r="IK32" s="652"/>
      <c r="IL32" s="652"/>
      <c r="IM32" s="652"/>
      <c r="IN32" s="652"/>
      <c r="IO32" s="652"/>
      <c r="IP32" s="652"/>
      <c r="IQ32" s="652"/>
      <c r="IR32" s="652"/>
      <c r="IS32" s="652"/>
      <c r="IT32" s="652"/>
      <c r="IU32" s="652"/>
      <c r="IV32" s="652"/>
    </row>
    <row r="33" spans="1:256" s="689" customFormat="1" ht="15.75">
      <c r="A33" s="699"/>
      <c r="B33" s="699"/>
      <c r="C33" s="700">
        <v>4300</v>
      </c>
      <c r="D33" s="701" t="s">
        <v>319</v>
      </c>
      <c r="E33" s="702">
        <f t="shared" si="0"/>
        <v>39.95871559633027</v>
      </c>
      <c r="F33" s="642">
        <v>1526</v>
      </c>
      <c r="G33" s="568">
        <f>H33+N33</f>
        <v>609.77</v>
      </c>
      <c r="H33" s="262">
        <f>SUM(I33:M33)</f>
        <v>609.77</v>
      </c>
      <c r="I33" s="648"/>
      <c r="J33" s="648"/>
      <c r="K33" s="642">
        <v>609.77</v>
      </c>
      <c r="L33" s="649"/>
      <c r="M33" s="649"/>
      <c r="N33" s="648"/>
      <c r="O33" s="697"/>
      <c r="P33" s="697"/>
      <c r="Q33" s="697"/>
      <c r="R33" s="697"/>
      <c r="S33" s="697"/>
      <c r="T33" s="697"/>
      <c r="U33" s="697"/>
      <c r="V33" s="697"/>
      <c r="HB33" s="652"/>
      <c r="HC33" s="652"/>
      <c r="HD33" s="652"/>
      <c r="HE33" s="652"/>
      <c r="HF33" s="652"/>
      <c r="HG33" s="652"/>
      <c r="HH33" s="652"/>
      <c r="HI33" s="652"/>
      <c r="HJ33" s="652"/>
      <c r="HK33" s="652"/>
      <c r="HL33" s="652"/>
      <c r="HM33" s="652"/>
      <c r="HN33" s="652"/>
      <c r="HO33" s="652"/>
      <c r="HP33" s="652"/>
      <c r="HQ33" s="652"/>
      <c r="HR33" s="652"/>
      <c r="HS33" s="652"/>
      <c r="HT33" s="652"/>
      <c r="HU33" s="652"/>
      <c r="HV33" s="652"/>
      <c r="HW33" s="652"/>
      <c r="HX33" s="652"/>
      <c r="HY33" s="652"/>
      <c r="HZ33" s="652"/>
      <c r="IA33" s="652"/>
      <c r="IB33" s="652"/>
      <c r="IC33" s="652"/>
      <c r="ID33" s="652"/>
      <c r="IE33" s="652"/>
      <c r="IF33" s="652"/>
      <c r="IG33" s="652"/>
      <c r="IH33" s="652"/>
      <c r="II33" s="652"/>
      <c r="IJ33" s="652"/>
      <c r="IK33" s="652"/>
      <c r="IL33" s="652"/>
      <c r="IM33" s="652"/>
      <c r="IN33" s="652"/>
      <c r="IO33" s="652"/>
      <c r="IP33" s="652"/>
      <c r="IQ33" s="652"/>
      <c r="IR33" s="652"/>
      <c r="IS33" s="652"/>
      <c r="IT33" s="652"/>
      <c r="IU33" s="652"/>
      <c r="IV33" s="652"/>
    </row>
    <row r="34" spans="1:256" s="689" customFormat="1" ht="15.75">
      <c r="A34" s="699"/>
      <c r="B34" s="699"/>
      <c r="C34" s="700">
        <v>4410</v>
      </c>
      <c r="D34" s="701" t="s">
        <v>345</v>
      </c>
      <c r="E34" s="702">
        <f t="shared" si="0"/>
        <v>46.86938775510204</v>
      </c>
      <c r="F34" s="642">
        <v>1225</v>
      </c>
      <c r="G34" s="568">
        <f>H34+N34</f>
        <v>574.15</v>
      </c>
      <c r="H34" s="262">
        <f>SUM(I34:M34)</f>
        <v>574.15</v>
      </c>
      <c r="I34" s="645"/>
      <c r="J34" s="645"/>
      <c r="K34" s="642">
        <v>574.15</v>
      </c>
      <c r="L34" s="647"/>
      <c r="M34" s="647"/>
      <c r="N34" s="645"/>
      <c r="O34" s="697"/>
      <c r="P34" s="697"/>
      <c r="Q34" s="697"/>
      <c r="R34" s="697"/>
      <c r="S34" s="697"/>
      <c r="T34" s="697"/>
      <c r="U34" s="697"/>
      <c r="V34" s="697"/>
      <c r="HB34" s="652"/>
      <c r="HC34" s="652"/>
      <c r="HD34" s="652"/>
      <c r="HE34" s="652"/>
      <c r="HF34" s="652"/>
      <c r="HG34" s="652"/>
      <c r="HH34" s="652"/>
      <c r="HI34" s="652"/>
      <c r="HJ34" s="652"/>
      <c r="HK34" s="652"/>
      <c r="HL34" s="652"/>
      <c r="HM34" s="652"/>
      <c r="HN34" s="652"/>
      <c r="HO34" s="652"/>
      <c r="HP34" s="652"/>
      <c r="HQ34" s="652"/>
      <c r="HR34" s="652"/>
      <c r="HS34" s="652"/>
      <c r="HT34" s="652"/>
      <c r="HU34" s="652"/>
      <c r="HV34" s="652"/>
      <c r="HW34" s="652"/>
      <c r="HX34" s="652"/>
      <c r="HY34" s="652"/>
      <c r="HZ34" s="652"/>
      <c r="IA34" s="652"/>
      <c r="IB34" s="652"/>
      <c r="IC34" s="652"/>
      <c r="ID34" s="652"/>
      <c r="IE34" s="652"/>
      <c r="IF34" s="652"/>
      <c r="IG34" s="652"/>
      <c r="IH34" s="652"/>
      <c r="II34" s="652"/>
      <c r="IJ34" s="652"/>
      <c r="IK34" s="652"/>
      <c r="IL34" s="652"/>
      <c r="IM34" s="652"/>
      <c r="IN34" s="652"/>
      <c r="IO34" s="652"/>
      <c r="IP34" s="652"/>
      <c r="IQ34" s="652"/>
      <c r="IR34" s="652"/>
      <c r="IS34" s="652"/>
      <c r="IT34" s="652"/>
      <c r="IU34" s="652"/>
      <c r="IV34" s="652"/>
    </row>
    <row r="35" spans="1:256" s="689" customFormat="1" ht="31.5">
      <c r="A35" s="699"/>
      <c r="B35" s="699"/>
      <c r="C35" s="700">
        <v>4700</v>
      </c>
      <c r="D35" s="701" t="s">
        <v>360</v>
      </c>
      <c r="E35" s="702">
        <f t="shared" si="0"/>
        <v>100</v>
      </c>
      <c r="F35" s="642">
        <v>2534</v>
      </c>
      <c r="G35" s="568">
        <f>H35+N35</f>
        <v>2534</v>
      </c>
      <c r="H35" s="262">
        <f>SUM(I35:M35)</f>
        <v>2534</v>
      </c>
      <c r="I35" s="645"/>
      <c r="J35" s="645"/>
      <c r="K35" s="642">
        <v>2534</v>
      </c>
      <c r="L35" s="647"/>
      <c r="M35" s="647"/>
      <c r="N35" s="645"/>
      <c r="O35" s="697"/>
      <c r="P35" s="697"/>
      <c r="Q35" s="697"/>
      <c r="R35" s="697"/>
      <c r="S35" s="697"/>
      <c r="T35" s="697"/>
      <c r="U35" s="697"/>
      <c r="V35" s="697"/>
      <c r="HB35" s="652"/>
      <c r="HC35" s="652"/>
      <c r="HD35" s="652"/>
      <c r="HE35" s="652"/>
      <c r="HF35" s="652"/>
      <c r="HG35" s="652"/>
      <c r="HH35" s="652"/>
      <c r="HI35" s="652"/>
      <c r="HJ35" s="652"/>
      <c r="HK35" s="652"/>
      <c r="HL35" s="652"/>
      <c r="HM35" s="652"/>
      <c r="HN35" s="652"/>
      <c r="HO35" s="652"/>
      <c r="HP35" s="652"/>
      <c r="HQ35" s="652"/>
      <c r="HR35" s="652"/>
      <c r="HS35" s="652"/>
      <c r="HT35" s="652"/>
      <c r="HU35" s="652"/>
      <c r="HV35" s="652"/>
      <c r="HW35" s="652"/>
      <c r="HX35" s="652"/>
      <c r="HY35" s="652"/>
      <c r="HZ35" s="652"/>
      <c r="IA35" s="652"/>
      <c r="IB35" s="652"/>
      <c r="IC35" s="652"/>
      <c r="ID35" s="652"/>
      <c r="IE35" s="652"/>
      <c r="IF35" s="652"/>
      <c r="IG35" s="652"/>
      <c r="IH35" s="652"/>
      <c r="II35" s="652"/>
      <c r="IJ35" s="652"/>
      <c r="IK35" s="652"/>
      <c r="IL35" s="652"/>
      <c r="IM35" s="652"/>
      <c r="IN35" s="652"/>
      <c r="IO35" s="652"/>
      <c r="IP35" s="652"/>
      <c r="IQ35" s="652"/>
      <c r="IR35" s="652"/>
      <c r="IS35" s="652"/>
      <c r="IT35" s="652"/>
      <c r="IU35" s="652"/>
      <c r="IV35" s="652"/>
    </row>
    <row r="36" spans="1:256" s="689" customFormat="1" ht="15.75">
      <c r="A36" s="330"/>
      <c r="B36" s="633">
        <v>80148</v>
      </c>
      <c r="C36" s="634"/>
      <c r="D36" s="635" t="s">
        <v>148</v>
      </c>
      <c r="E36" s="698">
        <f t="shared" si="0"/>
        <v>41.297547585539085</v>
      </c>
      <c r="F36" s="637">
        <f aca="true" t="shared" si="6" ref="F36:N36">SUM(F37:F51)</f>
        <v>243719</v>
      </c>
      <c r="G36" s="637">
        <f t="shared" si="6"/>
        <v>100649.97</v>
      </c>
      <c r="H36" s="637">
        <f t="shared" si="6"/>
        <v>100649.97</v>
      </c>
      <c r="I36" s="637">
        <f t="shared" si="6"/>
        <v>41746.61</v>
      </c>
      <c r="J36" s="637">
        <f t="shared" si="6"/>
        <v>6498.31</v>
      </c>
      <c r="K36" s="637">
        <f t="shared" si="6"/>
        <v>51970.299999999996</v>
      </c>
      <c r="L36" s="637">
        <f t="shared" si="6"/>
        <v>434.75</v>
      </c>
      <c r="M36" s="637">
        <f t="shared" si="6"/>
        <v>0</v>
      </c>
      <c r="N36" s="637">
        <f t="shared" si="6"/>
        <v>0</v>
      </c>
      <c r="O36" s="697"/>
      <c r="P36" s="697"/>
      <c r="Q36" s="697"/>
      <c r="R36" s="697"/>
      <c r="S36" s="697"/>
      <c r="T36" s="697"/>
      <c r="U36" s="697"/>
      <c r="V36" s="697"/>
      <c r="HB36" s="652"/>
      <c r="HC36" s="652"/>
      <c r="HD36" s="652"/>
      <c r="HE36" s="652"/>
      <c r="HF36" s="652"/>
      <c r="HG36" s="652"/>
      <c r="HH36" s="652"/>
      <c r="HI36" s="652"/>
      <c r="HJ36" s="652"/>
      <c r="HK36" s="652"/>
      <c r="HL36" s="652"/>
      <c r="HM36" s="652"/>
      <c r="HN36" s="652"/>
      <c r="HO36" s="652"/>
      <c r="HP36" s="652"/>
      <c r="HQ36" s="652"/>
      <c r="HR36" s="652"/>
      <c r="HS36" s="652"/>
      <c r="HT36" s="652"/>
      <c r="HU36" s="652"/>
      <c r="HV36" s="652"/>
      <c r="HW36" s="652"/>
      <c r="HX36" s="652"/>
      <c r="HY36" s="652"/>
      <c r="HZ36" s="652"/>
      <c r="IA36" s="652"/>
      <c r="IB36" s="652"/>
      <c r="IC36" s="652"/>
      <c r="ID36" s="652"/>
      <c r="IE36" s="652"/>
      <c r="IF36" s="652"/>
      <c r="IG36" s="652"/>
      <c r="IH36" s="652"/>
      <c r="II36" s="652"/>
      <c r="IJ36" s="652"/>
      <c r="IK36" s="652"/>
      <c r="IL36" s="652"/>
      <c r="IM36" s="652"/>
      <c r="IN36" s="652"/>
      <c r="IO36" s="652"/>
      <c r="IP36" s="652"/>
      <c r="IQ36" s="652"/>
      <c r="IR36" s="652"/>
      <c r="IS36" s="652"/>
      <c r="IT36" s="652"/>
      <c r="IU36" s="652"/>
      <c r="IV36" s="652"/>
    </row>
    <row r="37" spans="1:256" s="689" customFormat="1" ht="15.75">
      <c r="A37" s="699"/>
      <c r="B37" s="699"/>
      <c r="C37" s="700">
        <v>3020</v>
      </c>
      <c r="D37" s="701" t="s">
        <v>506</v>
      </c>
      <c r="E37" s="702">
        <f t="shared" si="0"/>
        <v>66.88461538461539</v>
      </c>
      <c r="F37" s="642">
        <v>650</v>
      </c>
      <c r="G37" s="568">
        <f aca="true" t="shared" si="7" ref="G37:G51">H37+N37</f>
        <v>434.75</v>
      </c>
      <c r="H37" s="262">
        <f aca="true" t="shared" si="8" ref="H37:H51">SUM(I37:M37)</f>
        <v>434.75</v>
      </c>
      <c r="I37" s="644"/>
      <c r="J37" s="644"/>
      <c r="K37" s="644"/>
      <c r="L37" s="645">
        <v>434.75</v>
      </c>
      <c r="M37" s="646"/>
      <c r="N37" s="644"/>
      <c r="O37" s="697"/>
      <c r="P37" s="697"/>
      <c r="Q37" s="697"/>
      <c r="R37" s="697"/>
      <c r="S37" s="697"/>
      <c r="T37" s="697"/>
      <c r="U37" s="697"/>
      <c r="V37" s="697"/>
      <c r="HB37" s="652"/>
      <c r="HC37" s="652"/>
      <c r="HD37" s="652"/>
      <c r="HE37" s="652"/>
      <c r="HF37" s="652"/>
      <c r="HG37" s="652"/>
      <c r="HH37" s="652"/>
      <c r="HI37" s="652"/>
      <c r="HJ37" s="652"/>
      <c r="HK37" s="652"/>
      <c r="HL37" s="652"/>
      <c r="HM37" s="652"/>
      <c r="HN37" s="652"/>
      <c r="HO37" s="652"/>
      <c r="HP37" s="652"/>
      <c r="HQ37" s="652"/>
      <c r="HR37" s="652"/>
      <c r="HS37" s="652"/>
      <c r="HT37" s="652"/>
      <c r="HU37" s="652"/>
      <c r="HV37" s="652"/>
      <c r="HW37" s="652"/>
      <c r="HX37" s="652"/>
      <c r="HY37" s="652"/>
      <c r="HZ37" s="652"/>
      <c r="IA37" s="652"/>
      <c r="IB37" s="652"/>
      <c r="IC37" s="652"/>
      <c r="ID37" s="652"/>
      <c r="IE37" s="652"/>
      <c r="IF37" s="652"/>
      <c r="IG37" s="652"/>
      <c r="IH37" s="652"/>
      <c r="II37" s="652"/>
      <c r="IJ37" s="652"/>
      <c r="IK37" s="652"/>
      <c r="IL37" s="652"/>
      <c r="IM37" s="652"/>
      <c r="IN37" s="652"/>
      <c r="IO37" s="652"/>
      <c r="IP37" s="652"/>
      <c r="IQ37" s="652"/>
      <c r="IR37" s="652"/>
      <c r="IS37" s="652"/>
      <c r="IT37" s="652"/>
      <c r="IU37" s="652"/>
      <c r="IV37" s="652"/>
    </row>
    <row r="38" spans="1:256" s="689" customFormat="1" ht="15.75">
      <c r="A38" s="699"/>
      <c r="B38" s="699"/>
      <c r="C38" s="700">
        <v>4010</v>
      </c>
      <c r="D38" s="701" t="s">
        <v>334</v>
      </c>
      <c r="E38" s="702">
        <f t="shared" si="0"/>
        <v>42.41511760242792</v>
      </c>
      <c r="F38" s="642">
        <v>84352</v>
      </c>
      <c r="G38" s="568">
        <f t="shared" si="7"/>
        <v>35778</v>
      </c>
      <c r="H38" s="262">
        <f t="shared" si="8"/>
        <v>35778</v>
      </c>
      <c r="I38" s="645">
        <v>35778</v>
      </c>
      <c r="J38" s="645"/>
      <c r="K38" s="645"/>
      <c r="L38" s="647"/>
      <c r="M38" s="647"/>
      <c r="N38" s="645"/>
      <c r="O38" s="697"/>
      <c r="P38" s="697"/>
      <c r="Q38" s="697"/>
      <c r="R38" s="697"/>
      <c r="S38" s="697"/>
      <c r="T38" s="697"/>
      <c r="U38" s="697"/>
      <c r="V38" s="697"/>
      <c r="HB38" s="652"/>
      <c r="HC38" s="652"/>
      <c r="HD38" s="652"/>
      <c r="HE38" s="652"/>
      <c r="HF38" s="652"/>
      <c r="HG38" s="652"/>
      <c r="HH38" s="652"/>
      <c r="HI38" s="652"/>
      <c r="HJ38" s="652"/>
      <c r="HK38" s="652"/>
      <c r="HL38" s="652"/>
      <c r="HM38" s="652"/>
      <c r="HN38" s="652"/>
      <c r="HO38" s="652"/>
      <c r="HP38" s="652"/>
      <c r="HQ38" s="652"/>
      <c r="HR38" s="652"/>
      <c r="HS38" s="652"/>
      <c r="HT38" s="652"/>
      <c r="HU38" s="652"/>
      <c r="HV38" s="652"/>
      <c r="HW38" s="652"/>
      <c r="HX38" s="652"/>
      <c r="HY38" s="652"/>
      <c r="HZ38" s="652"/>
      <c r="IA38" s="652"/>
      <c r="IB38" s="652"/>
      <c r="IC38" s="652"/>
      <c r="ID38" s="652"/>
      <c r="IE38" s="652"/>
      <c r="IF38" s="652"/>
      <c r="IG38" s="652"/>
      <c r="IH38" s="652"/>
      <c r="II38" s="652"/>
      <c r="IJ38" s="652"/>
      <c r="IK38" s="652"/>
      <c r="IL38" s="652"/>
      <c r="IM38" s="652"/>
      <c r="IN38" s="652"/>
      <c r="IO38" s="652"/>
      <c r="IP38" s="652"/>
      <c r="IQ38" s="652"/>
      <c r="IR38" s="652"/>
      <c r="IS38" s="652"/>
      <c r="IT38" s="652"/>
      <c r="IU38" s="652"/>
      <c r="IV38" s="652"/>
    </row>
    <row r="39" spans="1:256" s="689" customFormat="1" ht="15.75">
      <c r="A39" s="699"/>
      <c r="B39" s="699"/>
      <c r="C39" s="700">
        <v>4040</v>
      </c>
      <c r="D39" s="701" t="s">
        <v>351</v>
      </c>
      <c r="E39" s="702">
        <f t="shared" si="0"/>
        <v>99.99346624225163</v>
      </c>
      <c r="F39" s="642">
        <v>5969</v>
      </c>
      <c r="G39" s="568">
        <f t="shared" si="7"/>
        <v>5968.61</v>
      </c>
      <c r="H39" s="262">
        <f t="shared" si="8"/>
        <v>5968.61</v>
      </c>
      <c r="I39" s="645">
        <v>5968.61</v>
      </c>
      <c r="J39" s="645"/>
      <c r="K39" s="645"/>
      <c r="L39" s="647"/>
      <c r="M39" s="647"/>
      <c r="N39" s="645"/>
      <c r="O39" s="697"/>
      <c r="P39" s="697"/>
      <c r="Q39" s="697"/>
      <c r="R39" s="697"/>
      <c r="S39" s="697"/>
      <c r="T39" s="697"/>
      <c r="U39" s="697"/>
      <c r="V39" s="697"/>
      <c r="HB39" s="652"/>
      <c r="HC39" s="652"/>
      <c r="HD39" s="652"/>
      <c r="HE39" s="652"/>
      <c r="HF39" s="652"/>
      <c r="HG39" s="652"/>
      <c r="HH39" s="652"/>
      <c r="HI39" s="652"/>
      <c r="HJ39" s="652"/>
      <c r="HK39" s="652"/>
      <c r="HL39" s="652"/>
      <c r="HM39" s="652"/>
      <c r="HN39" s="652"/>
      <c r="HO39" s="652"/>
      <c r="HP39" s="652"/>
      <c r="HQ39" s="652"/>
      <c r="HR39" s="652"/>
      <c r="HS39" s="652"/>
      <c r="HT39" s="652"/>
      <c r="HU39" s="652"/>
      <c r="HV39" s="652"/>
      <c r="HW39" s="652"/>
      <c r="HX39" s="652"/>
      <c r="HY39" s="652"/>
      <c r="HZ39" s="652"/>
      <c r="IA39" s="652"/>
      <c r="IB39" s="652"/>
      <c r="IC39" s="652"/>
      <c r="ID39" s="652"/>
      <c r="IE39" s="652"/>
      <c r="IF39" s="652"/>
      <c r="IG39" s="652"/>
      <c r="IH39" s="652"/>
      <c r="II39" s="652"/>
      <c r="IJ39" s="652"/>
      <c r="IK39" s="652"/>
      <c r="IL39" s="652"/>
      <c r="IM39" s="652"/>
      <c r="IN39" s="652"/>
      <c r="IO39" s="652"/>
      <c r="IP39" s="652"/>
      <c r="IQ39" s="652"/>
      <c r="IR39" s="652"/>
      <c r="IS39" s="652"/>
      <c r="IT39" s="652"/>
      <c r="IU39" s="652"/>
      <c r="IV39" s="652"/>
    </row>
    <row r="40" spans="1:256" s="689" customFormat="1" ht="15.75">
      <c r="A40" s="699"/>
      <c r="B40" s="699"/>
      <c r="C40" s="700">
        <v>4110</v>
      </c>
      <c r="D40" s="701" t="s">
        <v>352</v>
      </c>
      <c r="E40" s="702">
        <f t="shared" si="0"/>
        <v>40.49323395325277</v>
      </c>
      <c r="F40" s="642">
        <v>13819</v>
      </c>
      <c r="G40" s="568">
        <f t="shared" si="7"/>
        <v>5595.76</v>
      </c>
      <c r="H40" s="262">
        <f t="shared" si="8"/>
        <v>5595.76</v>
      </c>
      <c r="I40" s="645"/>
      <c r="J40" s="230">
        <v>5595.76</v>
      </c>
      <c r="K40" s="645"/>
      <c r="L40" s="647"/>
      <c r="M40" s="647"/>
      <c r="N40" s="645"/>
      <c r="O40" s="697"/>
      <c r="P40" s="697"/>
      <c r="Q40" s="697"/>
      <c r="R40" s="697"/>
      <c r="S40" s="697"/>
      <c r="T40" s="697"/>
      <c r="U40" s="697"/>
      <c r="V40" s="697"/>
      <c r="HB40" s="652"/>
      <c r="HC40" s="652"/>
      <c r="HD40" s="652"/>
      <c r="HE40" s="652"/>
      <c r="HF40" s="652"/>
      <c r="HG40" s="652"/>
      <c r="HH40" s="652"/>
      <c r="HI40" s="652"/>
      <c r="HJ40" s="652"/>
      <c r="HK40" s="652"/>
      <c r="HL40" s="652"/>
      <c r="HM40" s="652"/>
      <c r="HN40" s="652"/>
      <c r="HO40" s="652"/>
      <c r="HP40" s="652"/>
      <c r="HQ40" s="652"/>
      <c r="HR40" s="652"/>
      <c r="HS40" s="652"/>
      <c r="HT40" s="652"/>
      <c r="HU40" s="652"/>
      <c r="HV40" s="652"/>
      <c r="HW40" s="652"/>
      <c r="HX40" s="652"/>
      <c r="HY40" s="652"/>
      <c r="HZ40" s="652"/>
      <c r="IA40" s="652"/>
      <c r="IB40" s="652"/>
      <c r="IC40" s="652"/>
      <c r="ID40" s="652"/>
      <c r="IE40" s="652"/>
      <c r="IF40" s="652"/>
      <c r="IG40" s="652"/>
      <c r="IH40" s="652"/>
      <c r="II40" s="652"/>
      <c r="IJ40" s="652"/>
      <c r="IK40" s="652"/>
      <c r="IL40" s="652"/>
      <c r="IM40" s="652"/>
      <c r="IN40" s="652"/>
      <c r="IO40" s="652"/>
      <c r="IP40" s="652"/>
      <c r="IQ40" s="652"/>
      <c r="IR40" s="652"/>
      <c r="IS40" s="652"/>
      <c r="IT40" s="652"/>
      <c r="IU40" s="652"/>
      <c r="IV40" s="652"/>
    </row>
    <row r="41" spans="1:256" s="689" customFormat="1" ht="15.75">
      <c r="A41" s="699"/>
      <c r="B41" s="699"/>
      <c r="C41" s="700">
        <v>4120</v>
      </c>
      <c r="D41" s="701" t="s">
        <v>315</v>
      </c>
      <c r="E41" s="702">
        <f t="shared" si="0"/>
        <v>40.49125168236877</v>
      </c>
      <c r="F41" s="642">
        <v>2229</v>
      </c>
      <c r="G41" s="568">
        <f t="shared" si="7"/>
        <v>902.55</v>
      </c>
      <c r="H41" s="262">
        <f t="shared" si="8"/>
        <v>902.55</v>
      </c>
      <c r="I41" s="645"/>
      <c r="J41" s="230">
        <v>902.55</v>
      </c>
      <c r="K41" s="645"/>
      <c r="L41" s="647"/>
      <c r="M41" s="647"/>
      <c r="N41" s="645"/>
      <c r="O41" s="697"/>
      <c r="P41" s="697"/>
      <c r="Q41" s="697"/>
      <c r="R41" s="697"/>
      <c r="S41" s="697"/>
      <c r="T41" s="697"/>
      <c r="U41" s="697"/>
      <c r="V41" s="697"/>
      <c r="HB41" s="652"/>
      <c r="HC41" s="652"/>
      <c r="HD41" s="652"/>
      <c r="HE41" s="652"/>
      <c r="HF41" s="652"/>
      <c r="HG41" s="652"/>
      <c r="HH41" s="652"/>
      <c r="HI41" s="652"/>
      <c r="HJ41" s="652"/>
      <c r="HK41" s="652"/>
      <c r="HL41" s="652"/>
      <c r="HM41" s="652"/>
      <c r="HN41" s="652"/>
      <c r="HO41" s="652"/>
      <c r="HP41" s="652"/>
      <c r="HQ41" s="652"/>
      <c r="HR41" s="652"/>
      <c r="HS41" s="652"/>
      <c r="HT41" s="652"/>
      <c r="HU41" s="652"/>
      <c r="HV41" s="652"/>
      <c r="HW41" s="652"/>
      <c r="HX41" s="652"/>
      <c r="HY41" s="652"/>
      <c r="HZ41" s="652"/>
      <c r="IA41" s="652"/>
      <c r="IB41" s="652"/>
      <c r="IC41" s="652"/>
      <c r="ID41" s="652"/>
      <c r="IE41" s="652"/>
      <c r="IF41" s="652"/>
      <c r="IG41" s="652"/>
      <c r="IH41" s="652"/>
      <c r="II41" s="652"/>
      <c r="IJ41" s="652"/>
      <c r="IK41" s="652"/>
      <c r="IL41" s="652"/>
      <c r="IM41" s="652"/>
      <c r="IN41" s="652"/>
      <c r="IO41" s="652"/>
      <c r="IP41" s="652"/>
      <c r="IQ41" s="652"/>
      <c r="IR41" s="652"/>
      <c r="IS41" s="652"/>
      <c r="IT41" s="652"/>
      <c r="IU41" s="652"/>
      <c r="IV41" s="652"/>
    </row>
    <row r="42" spans="1:256" s="689" customFormat="1" ht="15.75">
      <c r="A42" s="699"/>
      <c r="B42" s="699"/>
      <c r="C42" s="700">
        <v>4210</v>
      </c>
      <c r="D42" s="701" t="s">
        <v>291</v>
      </c>
      <c r="E42" s="702">
        <f t="shared" si="0"/>
        <v>35.03895934109034</v>
      </c>
      <c r="F42" s="642">
        <v>7649</v>
      </c>
      <c r="G42" s="568">
        <f t="shared" si="7"/>
        <v>2680.13</v>
      </c>
      <c r="H42" s="262">
        <f t="shared" si="8"/>
        <v>2680.13</v>
      </c>
      <c r="I42" s="645"/>
      <c r="J42" s="645"/>
      <c r="K42" s="645">
        <v>2680.13</v>
      </c>
      <c r="L42" s="647"/>
      <c r="M42" s="647"/>
      <c r="N42" s="645"/>
      <c r="O42" s="697"/>
      <c r="P42" s="697"/>
      <c r="Q42" s="697"/>
      <c r="R42" s="697"/>
      <c r="S42" s="697"/>
      <c r="T42" s="697"/>
      <c r="U42" s="697"/>
      <c r="V42" s="697"/>
      <c r="HB42" s="652"/>
      <c r="HC42" s="652"/>
      <c r="HD42" s="652"/>
      <c r="HE42" s="652"/>
      <c r="HF42" s="652"/>
      <c r="HG42" s="652"/>
      <c r="HH42" s="652"/>
      <c r="HI42" s="652"/>
      <c r="HJ42" s="652"/>
      <c r="HK42" s="652"/>
      <c r="HL42" s="652"/>
      <c r="HM42" s="652"/>
      <c r="HN42" s="652"/>
      <c r="HO42" s="652"/>
      <c r="HP42" s="652"/>
      <c r="HQ42" s="652"/>
      <c r="HR42" s="652"/>
      <c r="HS42" s="652"/>
      <c r="HT42" s="652"/>
      <c r="HU42" s="652"/>
      <c r="HV42" s="652"/>
      <c r="HW42" s="652"/>
      <c r="HX42" s="652"/>
      <c r="HY42" s="652"/>
      <c r="HZ42" s="652"/>
      <c r="IA42" s="652"/>
      <c r="IB42" s="652"/>
      <c r="IC42" s="652"/>
      <c r="ID42" s="652"/>
      <c r="IE42" s="652"/>
      <c r="IF42" s="652"/>
      <c r="IG42" s="652"/>
      <c r="IH42" s="652"/>
      <c r="II42" s="652"/>
      <c r="IJ42" s="652"/>
      <c r="IK42" s="652"/>
      <c r="IL42" s="652"/>
      <c r="IM42" s="652"/>
      <c r="IN42" s="652"/>
      <c r="IO42" s="652"/>
      <c r="IP42" s="652"/>
      <c r="IQ42" s="652"/>
      <c r="IR42" s="652"/>
      <c r="IS42" s="652"/>
      <c r="IT42" s="652"/>
      <c r="IU42" s="652"/>
      <c r="IV42" s="652"/>
    </row>
    <row r="43" spans="1:256" s="689" customFormat="1" ht="15.75">
      <c r="A43" s="699"/>
      <c r="B43" s="699"/>
      <c r="C43" s="700">
        <v>4220</v>
      </c>
      <c r="D43" s="701" t="s">
        <v>353</v>
      </c>
      <c r="E43" s="702">
        <f t="shared" si="0"/>
        <v>38.03622540250447</v>
      </c>
      <c r="F43" s="642">
        <v>120744</v>
      </c>
      <c r="G43" s="568">
        <f t="shared" si="7"/>
        <v>45926.46</v>
      </c>
      <c r="H43" s="262">
        <f t="shared" si="8"/>
        <v>45926.46</v>
      </c>
      <c r="I43" s="645"/>
      <c r="J43" s="645"/>
      <c r="K43" s="645">
        <v>45926.46</v>
      </c>
      <c r="L43" s="647"/>
      <c r="M43" s="647"/>
      <c r="N43" s="645"/>
      <c r="O43" s="697"/>
      <c r="P43" s="697"/>
      <c r="Q43" s="697"/>
      <c r="R43" s="697"/>
      <c r="S43" s="697"/>
      <c r="T43" s="697"/>
      <c r="U43" s="697"/>
      <c r="V43" s="697"/>
      <c r="HB43" s="652"/>
      <c r="HC43" s="652"/>
      <c r="HD43" s="652"/>
      <c r="HE43" s="652"/>
      <c r="HF43" s="652"/>
      <c r="HG43" s="652"/>
      <c r="HH43" s="652"/>
      <c r="HI43" s="652"/>
      <c r="HJ43" s="652"/>
      <c r="HK43" s="652"/>
      <c r="HL43" s="652"/>
      <c r="HM43" s="652"/>
      <c r="HN43" s="652"/>
      <c r="HO43" s="652"/>
      <c r="HP43" s="652"/>
      <c r="HQ43" s="652"/>
      <c r="HR43" s="652"/>
      <c r="HS43" s="652"/>
      <c r="HT43" s="652"/>
      <c r="HU43" s="652"/>
      <c r="HV43" s="652"/>
      <c r="HW43" s="652"/>
      <c r="HX43" s="652"/>
      <c r="HY43" s="652"/>
      <c r="HZ43" s="652"/>
      <c r="IA43" s="652"/>
      <c r="IB43" s="652"/>
      <c r="IC43" s="652"/>
      <c r="ID43" s="652"/>
      <c r="IE43" s="652"/>
      <c r="IF43" s="652"/>
      <c r="IG43" s="652"/>
      <c r="IH43" s="652"/>
      <c r="II43" s="652"/>
      <c r="IJ43" s="652"/>
      <c r="IK43" s="652"/>
      <c r="IL43" s="652"/>
      <c r="IM43" s="652"/>
      <c r="IN43" s="652"/>
      <c r="IO43" s="652"/>
      <c r="IP43" s="652"/>
      <c r="IQ43" s="652"/>
      <c r="IR43" s="652"/>
      <c r="IS43" s="652"/>
      <c r="IT43" s="652"/>
      <c r="IU43" s="652"/>
      <c r="IV43" s="652"/>
    </row>
    <row r="44" spans="1:256" s="689" customFormat="1" ht="15.75">
      <c r="A44" s="699"/>
      <c r="B44" s="699"/>
      <c r="C44" s="700">
        <v>4270</v>
      </c>
      <c r="D44" s="701" t="s">
        <v>293</v>
      </c>
      <c r="E44" s="702">
        <f t="shared" si="0"/>
        <v>0</v>
      </c>
      <c r="F44" s="642">
        <v>3000</v>
      </c>
      <c r="G44" s="568">
        <f t="shared" si="7"/>
        <v>0</v>
      </c>
      <c r="H44" s="262">
        <f t="shared" si="8"/>
        <v>0</v>
      </c>
      <c r="I44" s="648"/>
      <c r="J44" s="648"/>
      <c r="K44" s="648">
        <v>0</v>
      </c>
      <c r="L44" s="649"/>
      <c r="M44" s="649"/>
      <c r="N44" s="648"/>
      <c r="O44" s="697"/>
      <c r="P44" s="697"/>
      <c r="Q44" s="697"/>
      <c r="R44" s="697"/>
      <c r="S44" s="697"/>
      <c r="T44" s="697"/>
      <c r="U44" s="697"/>
      <c r="V44" s="697"/>
      <c r="HB44" s="652"/>
      <c r="HC44" s="652"/>
      <c r="HD44" s="652"/>
      <c r="HE44" s="652"/>
      <c r="HF44" s="652"/>
      <c r="HG44" s="652"/>
      <c r="HH44" s="652"/>
      <c r="HI44" s="652"/>
      <c r="HJ44" s="652"/>
      <c r="HK44" s="652"/>
      <c r="HL44" s="652"/>
      <c r="HM44" s="652"/>
      <c r="HN44" s="652"/>
      <c r="HO44" s="652"/>
      <c r="HP44" s="652"/>
      <c r="HQ44" s="652"/>
      <c r="HR44" s="652"/>
      <c r="HS44" s="652"/>
      <c r="HT44" s="652"/>
      <c r="HU44" s="652"/>
      <c r="HV44" s="652"/>
      <c r="HW44" s="652"/>
      <c r="HX44" s="652"/>
      <c r="HY44" s="652"/>
      <c r="HZ44" s="652"/>
      <c r="IA44" s="652"/>
      <c r="IB44" s="652"/>
      <c r="IC44" s="652"/>
      <c r="ID44" s="652"/>
      <c r="IE44" s="652"/>
      <c r="IF44" s="652"/>
      <c r="IG44" s="652"/>
      <c r="IH44" s="652"/>
      <c r="II44" s="652"/>
      <c r="IJ44" s="652"/>
      <c r="IK44" s="652"/>
      <c r="IL44" s="652"/>
      <c r="IM44" s="652"/>
      <c r="IN44" s="652"/>
      <c r="IO44" s="652"/>
      <c r="IP44" s="652"/>
      <c r="IQ44" s="652"/>
      <c r="IR44" s="652"/>
      <c r="IS44" s="652"/>
      <c r="IT44" s="652"/>
      <c r="IU44" s="652"/>
      <c r="IV44" s="652"/>
    </row>
    <row r="45" spans="1:256" s="689" customFormat="1" ht="15.75">
      <c r="A45" s="699"/>
      <c r="B45" s="699"/>
      <c r="C45" s="700">
        <v>4280</v>
      </c>
      <c r="D45" s="701" t="s">
        <v>355</v>
      </c>
      <c r="E45" s="702">
        <f t="shared" si="0"/>
        <v>0</v>
      </c>
      <c r="F45" s="642">
        <v>200</v>
      </c>
      <c r="G45" s="568">
        <f t="shared" si="7"/>
        <v>0</v>
      </c>
      <c r="H45" s="262">
        <f t="shared" si="8"/>
        <v>0</v>
      </c>
      <c r="I45" s="645"/>
      <c r="J45" s="645"/>
      <c r="K45" s="645">
        <v>0</v>
      </c>
      <c r="L45" s="647"/>
      <c r="M45" s="647"/>
      <c r="N45" s="645"/>
      <c r="O45" s="697"/>
      <c r="P45" s="697"/>
      <c r="Q45" s="697"/>
      <c r="R45" s="697"/>
      <c r="S45" s="697"/>
      <c r="T45" s="697"/>
      <c r="U45" s="697"/>
      <c r="V45" s="697"/>
      <c r="HB45" s="652"/>
      <c r="HC45" s="652"/>
      <c r="HD45" s="652"/>
      <c r="HE45" s="652"/>
      <c r="HF45" s="652"/>
      <c r="HG45" s="652"/>
      <c r="HH45" s="652"/>
      <c r="HI45" s="652"/>
      <c r="HJ45" s="652"/>
      <c r="HK45" s="652"/>
      <c r="HL45" s="652"/>
      <c r="HM45" s="652"/>
      <c r="HN45" s="652"/>
      <c r="HO45" s="652"/>
      <c r="HP45" s="652"/>
      <c r="HQ45" s="652"/>
      <c r="HR45" s="652"/>
      <c r="HS45" s="652"/>
      <c r="HT45" s="652"/>
      <c r="HU45" s="652"/>
      <c r="HV45" s="652"/>
      <c r="HW45" s="652"/>
      <c r="HX45" s="652"/>
      <c r="HY45" s="652"/>
      <c r="HZ45" s="652"/>
      <c r="IA45" s="652"/>
      <c r="IB45" s="652"/>
      <c r="IC45" s="652"/>
      <c r="ID45" s="652"/>
      <c r="IE45" s="652"/>
      <c r="IF45" s="652"/>
      <c r="IG45" s="652"/>
      <c r="IH45" s="652"/>
      <c r="II45" s="652"/>
      <c r="IJ45" s="652"/>
      <c r="IK45" s="652"/>
      <c r="IL45" s="652"/>
      <c r="IM45" s="652"/>
      <c r="IN45" s="652"/>
      <c r="IO45" s="652"/>
      <c r="IP45" s="652"/>
      <c r="IQ45" s="652"/>
      <c r="IR45" s="652"/>
      <c r="IS45" s="652"/>
      <c r="IT45" s="652"/>
      <c r="IU45" s="652"/>
      <c r="IV45" s="652"/>
    </row>
    <row r="46" spans="1:256" s="689" customFormat="1" ht="15.75">
      <c r="A46" s="699"/>
      <c r="B46" s="699"/>
      <c r="C46" s="700">
        <v>4300</v>
      </c>
      <c r="D46" s="701" t="s">
        <v>319</v>
      </c>
      <c r="E46" s="702">
        <f t="shared" si="0"/>
        <v>7.48021582733813</v>
      </c>
      <c r="F46" s="642">
        <v>1112</v>
      </c>
      <c r="G46" s="568">
        <f t="shared" si="7"/>
        <v>83.18</v>
      </c>
      <c r="H46" s="262">
        <f t="shared" si="8"/>
        <v>83.18</v>
      </c>
      <c r="I46" s="648"/>
      <c r="J46" s="648"/>
      <c r="K46" s="648">
        <v>83.18</v>
      </c>
      <c r="L46" s="649"/>
      <c r="M46" s="649"/>
      <c r="N46" s="648"/>
      <c r="O46" s="697"/>
      <c r="P46" s="697"/>
      <c r="Q46" s="697"/>
      <c r="R46" s="697"/>
      <c r="S46" s="697"/>
      <c r="T46" s="697"/>
      <c r="U46" s="697"/>
      <c r="V46" s="697"/>
      <c r="HB46" s="652"/>
      <c r="HC46" s="652"/>
      <c r="HD46" s="652"/>
      <c r="HE46" s="652"/>
      <c r="HF46" s="652"/>
      <c r="HG46" s="652"/>
      <c r="HH46" s="652"/>
      <c r="HI46" s="652"/>
      <c r="HJ46" s="652"/>
      <c r="HK46" s="652"/>
      <c r="HL46" s="652"/>
      <c r="HM46" s="652"/>
      <c r="HN46" s="652"/>
      <c r="HO46" s="652"/>
      <c r="HP46" s="652"/>
      <c r="HQ46" s="652"/>
      <c r="HR46" s="652"/>
      <c r="HS46" s="652"/>
      <c r="HT46" s="652"/>
      <c r="HU46" s="652"/>
      <c r="HV46" s="652"/>
      <c r="HW46" s="652"/>
      <c r="HX46" s="652"/>
      <c r="HY46" s="652"/>
      <c r="HZ46" s="652"/>
      <c r="IA46" s="652"/>
      <c r="IB46" s="652"/>
      <c r="IC46" s="652"/>
      <c r="ID46" s="652"/>
      <c r="IE46" s="652"/>
      <c r="IF46" s="652"/>
      <c r="IG46" s="652"/>
      <c r="IH46" s="652"/>
      <c r="II46" s="652"/>
      <c r="IJ46" s="652"/>
      <c r="IK46" s="652"/>
      <c r="IL46" s="652"/>
      <c r="IM46" s="652"/>
      <c r="IN46" s="652"/>
      <c r="IO46" s="652"/>
      <c r="IP46" s="652"/>
      <c r="IQ46" s="652"/>
      <c r="IR46" s="652"/>
      <c r="IS46" s="652"/>
      <c r="IT46" s="652"/>
      <c r="IU46" s="652"/>
      <c r="IV46" s="652"/>
    </row>
    <row r="47" spans="1:256" s="689" customFormat="1" ht="15.75">
      <c r="A47" s="699"/>
      <c r="B47" s="699"/>
      <c r="C47" s="700">
        <v>4410</v>
      </c>
      <c r="D47" s="701" t="s">
        <v>345</v>
      </c>
      <c r="E47" s="702">
        <f t="shared" si="0"/>
        <v>99.38271604938271</v>
      </c>
      <c r="F47" s="642">
        <v>81</v>
      </c>
      <c r="G47" s="568">
        <f t="shared" si="7"/>
        <v>80.5</v>
      </c>
      <c r="H47" s="262">
        <f t="shared" si="8"/>
        <v>80.5</v>
      </c>
      <c r="I47" s="648"/>
      <c r="J47" s="648"/>
      <c r="K47" s="648">
        <v>80.5</v>
      </c>
      <c r="L47" s="649"/>
      <c r="M47" s="649"/>
      <c r="N47" s="648"/>
      <c r="O47" s="697"/>
      <c r="P47" s="697"/>
      <c r="Q47" s="697"/>
      <c r="R47" s="697"/>
      <c r="S47" s="697"/>
      <c r="T47" s="697"/>
      <c r="U47" s="697"/>
      <c r="V47" s="697"/>
      <c r="HB47" s="652"/>
      <c r="HC47" s="652"/>
      <c r="HD47" s="652"/>
      <c r="HE47" s="652"/>
      <c r="HF47" s="652"/>
      <c r="HG47" s="652"/>
      <c r="HH47" s="652"/>
      <c r="HI47" s="652"/>
      <c r="HJ47" s="652"/>
      <c r="HK47" s="652"/>
      <c r="HL47" s="652"/>
      <c r="HM47" s="652"/>
      <c r="HN47" s="652"/>
      <c r="HO47" s="652"/>
      <c r="HP47" s="652"/>
      <c r="HQ47" s="652"/>
      <c r="HR47" s="652"/>
      <c r="HS47" s="652"/>
      <c r="HT47" s="652"/>
      <c r="HU47" s="652"/>
      <c r="HV47" s="652"/>
      <c r="HW47" s="652"/>
      <c r="HX47" s="652"/>
      <c r="HY47" s="652"/>
      <c r="HZ47" s="652"/>
      <c r="IA47" s="652"/>
      <c r="IB47" s="652"/>
      <c r="IC47" s="652"/>
      <c r="ID47" s="652"/>
      <c r="IE47" s="652"/>
      <c r="IF47" s="652"/>
      <c r="IG47" s="652"/>
      <c r="IH47" s="652"/>
      <c r="II47" s="652"/>
      <c r="IJ47" s="652"/>
      <c r="IK47" s="652"/>
      <c r="IL47" s="652"/>
      <c r="IM47" s="652"/>
      <c r="IN47" s="652"/>
      <c r="IO47" s="652"/>
      <c r="IP47" s="652"/>
      <c r="IQ47" s="652"/>
      <c r="IR47" s="652"/>
      <c r="IS47" s="652"/>
      <c r="IT47" s="652"/>
      <c r="IU47" s="652"/>
      <c r="IV47" s="652"/>
    </row>
    <row r="48" spans="1:256" s="689" customFormat="1" ht="31.5">
      <c r="A48" s="699"/>
      <c r="B48" s="699"/>
      <c r="C48" s="700">
        <v>4440</v>
      </c>
      <c r="D48" s="701" t="s">
        <v>509</v>
      </c>
      <c r="E48" s="702">
        <f t="shared" si="0"/>
        <v>95.41984732824427</v>
      </c>
      <c r="F48" s="642">
        <v>3144</v>
      </c>
      <c r="G48" s="568">
        <f t="shared" si="7"/>
        <v>3000</v>
      </c>
      <c r="H48" s="262">
        <f t="shared" si="8"/>
        <v>3000</v>
      </c>
      <c r="I48" s="645"/>
      <c r="J48" s="645"/>
      <c r="K48" s="645">
        <v>3000</v>
      </c>
      <c r="L48" s="647"/>
      <c r="M48" s="647"/>
      <c r="N48" s="645"/>
      <c r="O48" s="697"/>
      <c r="P48" s="697"/>
      <c r="Q48" s="697"/>
      <c r="R48" s="697"/>
      <c r="S48" s="697"/>
      <c r="T48" s="697"/>
      <c r="U48" s="697"/>
      <c r="V48" s="697"/>
      <c r="HB48" s="652"/>
      <c r="HC48" s="652"/>
      <c r="HD48" s="652"/>
      <c r="HE48" s="652"/>
      <c r="HF48" s="652"/>
      <c r="HG48" s="652"/>
      <c r="HH48" s="652"/>
      <c r="HI48" s="652"/>
      <c r="HJ48" s="652"/>
      <c r="HK48" s="652"/>
      <c r="HL48" s="652"/>
      <c r="HM48" s="652"/>
      <c r="HN48" s="652"/>
      <c r="HO48" s="652"/>
      <c r="HP48" s="652"/>
      <c r="HQ48" s="652"/>
      <c r="HR48" s="652"/>
      <c r="HS48" s="652"/>
      <c r="HT48" s="652"/>
      <c r="HU48" s="652"/>
      <c r="HV48" s="652"/>
      <c r="HW48" s="652"/>
      <c r="HX48" s="652"/>
      <c r="HY48" s="652"/>
      <c r="HZ48" s="652"/>
      <c r="IA48" s="652"/>
      <c r="IB48" s="652"/>
      <c r="IC48" s="652"/>
      <c r="ID48" s="652"/>
      <c r="IE48" s="652"/>
      <c r="IF48" s="652"/>
      <c r="IG48" s="652"/>
      <c r="IH48" s="652"/>
      <c r="II48" s="652"/>
      <c r="IJ48" s="652"/>
      <c r="IK48" s="652"/>
      <c r="IL48" s="652"/>
      <c r="IM48" s="652"/>
      <c r="IN48" s="652"/>
      <c r="IO48" s="652"/>
      <c r="IP48" s="652"/>
      <c r="IQ48" s="652"/>
      <c r="IR48" s="652"/>
      <c r="IS48" s="652"/>
      <c r="IT48" s="652"/>
      <c r="IU48" s="652"/>
      <c r="IV48" s="652"/>
    </row>
    <row r="49" spans="1:256" s="689" customFormat="1" ht="31.5">
      <c r="A49" s="699"/>
      <c r="B49" s="699"/>
      <c r="C49" s="264">
        <v>4700</v>
      </c>
      <c r="D49" s="265" t="s">
        <v>360</v>
      </c>
      <c r="E49" s="702">
        <f t="shared" si="0"/>
        <v>100</v>
      </c>
      <c r="F49" s="128">
        <v>120</v>
      </c>
      <c r="G49" s="568">
        <f t="shared" si="7"/>
        <v>120</v>
      </c>
      <c r="H49" s="262">
        <f t="shared" si="8"/>
        <v>120</v>
      </c>
      <c r="I49" s="645"/>
      <c r="J49" s="645"/>
      <c r="K49" s="645">
        <v>120</v>
      </c>
      <c r="L49" s="647"/>
      <c r="M49" s="647"/>
      <c r="N49" s="645"/>
      <c r="O49" s="697"/>
      <c r="P49" s="697"/>
      <c r="Q49" s="697"/>
      <c r="R49" s="697"/>
      <c r="S49" s="697"/>
      <c r="T49" s="697"/>
      <c r="U49" s="697"/>
      <c r="V49" s="697"/>
      <c r="HB49" s="652"/>
      <c r="HC49" s="652"/>
      <c r="HD49" s="652"/>
      <c r="HE49" s="652"/>
      <c r="HF49" s="652"/>
      <c r="HG49" s="652"/>
      <c r="HH49" s="652"/>
      <c r="HI49" s="652"/>
      <c r="HJ49" s="652"/>
      <c r="HK49" s="652"/>
      <c r="HL49" s="652"/>
      <c r="HM49" s="652"/>
      <c r="HN49" s="652"/>
      <c r="HO49" s="652"/>
      <c r="HP49" s="652"/>
      <c r="HQ49" s="652"/>
      <c r="HR49" s="652"/>
      <c r="HS49" s="652"/>
      <c r="HT49" s="652"/>
      <c r="HU49" s="652"/>
      <c r="HV49" s="652"/>
      <c r="HW49" s="652"/>
      <c r="HX49" s="652"/>
      <c r="HY49" s="652"/>
      <c r="HZ49" s="652"/>
      <c r="IA49" s="652"/>
      <c r="IB49" s="652"/>
      <c r="IC49" s="652"/>
      <c r="ID49" s="652"/>
      <c r="IE49" s="652"/>
      <c r="IF49" s="652"/>
      <c r="IG49" s="652"/>
      <c r="IH49" s="652"/>
      <c r="II49" s="652"/>
      <c r="IJ49" s="652"/>
      <c r="IK49" s="652"/>
      <c r="IL49" s="652"/>
      <c r="IM49" s="652"/>
      <c r="IN49" s="652"/>
      <c r="IO49" s="652"/>
      <c r="IP49" s="652"/>
      <c r="IQ49" s="652"/>
      <c r="IR49" s="652"/>
      <c r="IS49" s="652"/>
      <c r="IT49" s="652"/>
      <c r="IU49" s="652"/>
      <c r="IV49" s="652"/>
    </row>
    <row r="50" spans="1:256" s="689" customFormat="1" ht="31.5">
      <c r="A50" s="699"/>
      <c r="B50" s="699"/>
      <c r="C50" s="700">
        <v>4740</v>
      </c>
      <c r="D50" s="701" t="s">
        <v>347</v>
      </c>
      <c r="E50" s="702">
        <f t="shared" si="0"/>
        <v>0</v>
      </c>
      <c r="F50" s="642">
        <v>150</v>
      </c>
      <c r="G50" s="568">
        <f t="shared" si="7"/>
        <v>0</v>
      </c>
      <c r="H50" s="262">
        <f t="shared" si="8"/>
        <v>0</v>
      </c>
      <c r="I50" s="645"/>
      <c r="J50" s="645"/>
      <c r="K50" s="645">
        <v>0</v>
      </c>
      <c r="L50" s="647"/>
      <c r="M50" s="647"/>
      <c r="N50" s="645"/>
      <c r="O50" s="697"/>
      <c r="P50" s="697"/>
      <c r="Q50" s="697"/>
      <c r="R50" s="697"/>
      <c r="S50" s="697"/>
      <c r="T50" s="697"/>
      <c r="U50" s="697"/>
      <c r="V50" s="697"/>
      <c r="HB50" s="652"/>
      <c r="HC50" s="652"/>
      <c r="HD50" s="652"/>
      <c r="HE50" s="652"/>
      <c r="HF50" s="652"/>
      <c r="HG50" s="652"/>
      <c r="HH50" s="652"/>
      <c r="HI50" s="652"/>
      <c r="HJ50" s="652"/>
      <c r="HK50" s="652"/>
      <c r="HL50" s="652"/>
      <c r="HM50" s="652"/>
      <c r="HN50" s="652"/>
      <c r="HO50" s="652"/>
      <c r="HP50" s="652"/>
      <c r="HQ50" s="652"/>
      <c r="HR50" s="652"/>
      <c r="HS50" s="652"/>
      <c r="HT50" s="652"/>
      <c r="HU50" s="652"/>
      <c r="HV50" s="652"/>
      <c r="HW50" s="652"/>
      <c r="HX50" s="652"/>
      <c r="HY50" s="652"/>
      <c r="HZ50" s="652"/>
      <c r="IA50" s="652"/>
      <c r="IB50" s="652"/>
      <c r="IC50" s="652"/>
      <c r="ID50" s="652"/>
      <c r="IE50" s="652"/>
      <c r="IF50" s="652"/>
      <c r="IG50" s="652"/>
      <c r="IH50" s="652"/>
      <c r="II50" s="652"/>
      <c r="IJ50" s="652"/>
      <c r="IK50" s="652"/>
      <c r="IL50" s="652"/>
      <c r="IM50" s="652"/>
      <c r="IN50" s="652"/>
      <c r="IO50" s="652"/>
      <c r="IP50" s="652"/>
      <c r="IQ50" s="652"/>
      <c r="IR50" s="652"/>
      <c r="IS50" s="652"/>
      <c r="IT50" s="652"/>
      <c r="IU50" s="652"/>
      <c r="IV50" s="652"/>
    </row>
    <row r="51" spans="1:256" s="689" customFormat="1" ht="31.5">
      <c r="A51" s="699"/>
      <c r="B51" s="699"/>
      <c r="C51" s="700">
        <v>4750</v>
      </c>
      <c r="D51" s="701" t="s">
        <v>361</v>
      </c>
      <c r="E51" s="702">
        <f t="shared" si="0"/>
        <v>16.006</v>
      </c>
      <c r="F51" s="642">
        <v>500</v>
      </c>
      <c r="G51" s="568">
        <f t="shared" si="7"/>
        <v>80.03</v>
      </c>
      <c r="H51" s="262">
        <f t="shared" si="8"/>
        <v>80.03</v>
      </c>
      <c r="I51" s="645"/>
      <c r="J51" s="645"/>
      <c r="K51" s="645">
        <v>80.03</v>
      </c>
      <c r="L51" s="647"/>
      <c r="M51" s="647"/>
      <c r="N51" s="645"/>
      <c r="O51" s="697"/>
      <c r="P51" s="697"/>
      <c r="Q51" s="697"/>
      <c r="R51" s="697"/>
      <c r="S51" s="697"/>
      <c r="T51" s="697"/>
      <c r="U51" s="697"/>
      <c r="V51" s="697"/>
      <c r="HB51" s="652"/>
      <c r="HC51" s="652"/>
      <c r="HD51" s="652"/>
      <c r="HE51" s="652"/>
      <c r="HF51" s="652"/>
      <c r="HG51" s="652"/>
      <c r="HH51" s="652"/>
      <c r="HI51" s="652"/>
      <c r="HJ51" s="652"/>
      <c r="HK51" s="652"/>
      <c r="HL51" s="652"/>
      <c r="HM51" s="652"/>
      <c r="HN51" s="652"/>
      <c r="HO51" s="652"/>
      <c r="HP51" s="652"/>
      <c r="HQ51" s="652"/>
      <c r="HR51" s="652"/>
      <c r="HS51" s="652"/>
      <c r="HT51" s="652"/>
      <c r="HU51" s="652"/>
      <c r="HV51" s="652"/>
      <c r="HW51" s="652"/>
      <c r="HX51" s="652"/>
      <c r="HY51" s="652"/>
      <c r="HZ51" s="652"/>
      <c r="IA51" s="652"/>
      <c r="IB51" s="652"/>
      <c r="IC51" s="652"/>
      <c r="ID51" s="652"/>
      <c r="IE51" s="652"/>
      <c r="IF51" s="652"/>
      <c r="IG51" s="652"/>
      <c r="IH51" s="652"/>
      <c r="II51" s="652"/>
      <c r="IJ51" s="652"/>
      <c r="IK51" s="652"/>
      <c r="IL51" s="652"/>
      <c r="IM51" s="652"/>
      <c r="IN51" s="652"/>
      <c r="IO51" s="652"/>
      <c r="IP51" s="652"/>
      <c r="IQ51" s="652"/>
      <c r="IR51" s="652"/>
      <c r="IS51" s="652"/>
      <c r="IT51" s="652"/>
      <c r="IU51" s="652"/>
      <c r="IV51" s="652"/>
    </row>
    <row r="52" spans="1:256" s="689" customFormat="1" ht="15.75">
      <c r="A52" s="295"/>
      <c r="B52" s="295">
        <v>80195</v>
      </c>
      <c r="C52" s="295"/>
      <c r="D52" s="330" t="s">
        <v>42</v>
      </c>
      <c r="E52" s="698">
        <f t="shared" si="0"/>
        <v>98.64250018646975</v>
      </c>
      <c r="F52" s="298">
        <f aca="true" t="shared" si="9" ref="F52:N52">SUM(F53:F53)</f>
        <v>40221</v>
      </c>
      <c r="G52" s="298">
        <f t="shared" si="9"/>
        <v>39675</v>
      </c>
      <c r="H52" s="298">
        <f t="shared" si="9"/>
        <v>39675</v>
      </c>
      <c r="I52" s="298">
        <f t="shared" si="9"/>
        <v>0</v>
      </c>
      <c r="J52" s="298">
        <f t="shared" si="9"/>
        <v>0</v>
      </c>
      <c r="K52" s="298">
        <f t="shared" si="9"/>
        <v>0</v>
      </c>
      <c r="L52" s="298">
        <f t="shared" si="9"/>
        <v>0</v>
      </c>
      <c r="M52" s="298">
        <f t="shared" si="9"/>
        <v>0</v>
      </c>
      <c r="N52" s="298">
        <f t="shared" si="9"/>
        <v>0</v>
      </c>
      <c r="O52" s="697"/>
      <c r="P52" s="697"/>
      <c r="Q52" s="697"/>
      <c r="R52" s="697"/>
      <c r="S52" s="697"/>
      <c r="T52" s="697"/>
      <c r="U52" s="697"/>
      <c r="V52" s="697"/>
      <c r="HB52" s="652"/>
      <c r="HC52" s="652"/>
      <c r="HD52" s="652"/>
      <c r="HE52" s="652"/>
      <c r="HF52" s="652"/>
      <c r="HG52" s="652"/>
      <c r="HH52" s="652"/>
      <c r="HI52" s="652"/>
      <c r="HJ52" s="652"/>
      <c r="HK52" s="652"/>
      <c r="HL52" s="652"/>
      <c r="HM52" s="652"/>
      <c r="HN52" s="652"/>
      <c r="HO52" s="652"/>
      <c r="HP52" s="652"/>
      <c r="HQ52" s="652"/>
      <c r="HR52" s="652"/>
      <c r="HS52" s="652"/>
      <c r="HT52" s="652"/>
      <c r="HU52" s="652"/>
      <c r="HV52" s="652"/>
      <c r="HW52" s="652"/>
      <c r="HX52" s="652"/>
      <c r="HY52" s="652"/>
      <c r="HZ52" s="652"/>
      <c r="IA52" s="652"/>
      <c r="IB52" s="652"/>
      <c r="IC52" s="652"/>
      <c r="ID52" s="652"/>
      <c r="IE52" s="652"/>
      <c r="IF52" s="652"/>
      <c r="IG52" s="652"/>
      <c r="IH52" s="652"/>
      <c r="II52" s="652"/>
      <c r="IJ52" s="652"/>
      <c r="IK52" s="652"/>
      <c r="IL52" s="652"/>
      <c r="IM52" s="652"/>
      <c r="IN52" s="652"/>
      <c r="IO52" s="652"/>
      <c r="IP52" s="652"/>
      <c r="IQ52" s="652"/>
      <c r="IR52" s="652"/>
      <c r="IS52" s="652"/>
      <c r="IT52" s="652"/>
      <c r="IU52" s="652"/>
      <c r="IV52" s="652"/>
    </row>
    <row r="53" spans="1:256" s="689" customFormat="1" ht="15.75">
      <c r="A53" s="232"/>
      <c r="B53" s="232"/>
      <c r="C53" s="263">
        <v>4440</v>
      </c>
      <c r="D53" s="686" t="s">
        <v>359</v>
      </c>
      <c r="E53" s="702">
        <f t="shared" si="0"/>
        <v>98.64250018646975</v>
      </c>
      <c r="F53" s="687">
        <v>40221</v>
      </c>
      <c r="G53" s="568">
        <f>H53+N53</f>
        <v>39675</v>
      </c>
      <c r="H53" s="262">
        <v>39675</v>
      </c>
      <c r="I53" s="230"/>
      <c r="J53" s="230"/>
      <c r="K53" s="688"/>
      <c r="L53" s="688"/>
      <c r="M53" s="688"/>
      <c r="N53" s="688"/>
      <c r="O53" s="697"/>
      <c r="P53" s="697"/>
      <c r="Q53" s="697"/>
      <c r="R53" s="697"/>
      <c r="S53" s="697"/>
      <c r="T53" s="697"/>
      <c r="U53" s="697"/>
      <c r="V53" s="697"/>
      <c r="HB53" s="652"/>
      <c r="HC53" s="652"/>
      <c r="HD53" s="652"/>
      <c r="HE53" s="652"/>
      <c r="HF53" s="652"/>
      <c r="HG53" s="652"/>
      <c r="HH53" s="652"/>
      <c r="HI53" s="652"/>
      <c r="HJ53" s="652"/>
      <c r="HK53" s="652"/>
      <c r="HL53" s="652"/>
      <c r="HM53" s="652"/>
      <c r="HN53" s="652"/>
      <c r="HO53" s="652"/>
      <c r="HP53" s="652"/>
      <c r="HQ53" s="652"/>
      <c r="HR53" s="652"/>
      <c r="HS53" s="652"/>
      <c r="HT53" s="652"/>
      <c r="HU53" s="652"/>
      <c r="HV53" s="652"/>
      <c r="HW53" s="652"/>
      <c r="HX53" s="652"/>
      <c r="HY53" s="652"/>
      <c r="HZ53" s="652"/>
      <c r="IA53" s="652"/>
      <c r="IB53" s="652"/>
      <c r="IC53" s="652"/>
      <c r="ID53" s="652"/>
      <c r="IE53" s="652"/>
      <c r="IF53" s="652"/>
      <c r="IG53" s="652"/>
      <c r="IH53" s="652"/>
      <c r="II53" s="652"/>
      <c r="IJ53" s="652"/>
      <c r="IK53" s="652"/>
      <c r="IL53" s="652"/>
      <c r="IM53" s="652"/>
      <c r="IN53" s="652"/>
      <c r="IO53" s="652"/>
      <c r="IP53" s="652"/>
      <c r="IQ53" s="652"/>
      <c r="IR53" s="652"/>
      <c r="IS53" s="652"/>
      <c r="IT53" s="652"/>
      <c r="IU53" s="652"/>
      <c r="IV53" s="652"/>
    </row>
    <row r="54" spans="6:256" s="689" customFormat="1" ht="15.75">
      <c r="F54" s="697"/>
      <c r="G54" s="697"/>
      <c r="H54" s="697"/>
      <c r="I54" s="697"/>
      <c r="J54" s="697"/>
      <c r="K54" s="697"/>
      <c r="L54" s="697"/>
      <c r="M54" s="697"/>
      <c r="N54" s="697"/>
      <c r="O54" s="697"/>
      <c r="P54" s="697"/>
      <c r="Q54" s="697"/>
      <c r="R54" s="697"/>
      <c r="S54" s="697"/>
      <c r="T54" s="697"/>
      <c r="U54" s="697"/>
      <c r="V54" s="697"/>
      <c r="HB54" s="652"/>
      <c r="HC54" s="652"/>
      <c r="HD54" s="652"/>
      <c r="HE54" s="652"/>
      <c r="HF54" s="652"/>
      <c r="HG54" s="652"/>
      <c r="HH54" s="652"/>
      <c r="HI54" s="652"/>
      <c r="HJ54" s="652"/>
      <c r="HK54" s="652"/>
      <c r="HL54" s="652"/>
      <c r="HM54" s="652"/>
      <c r="HN54" s="652"/>
      <c r="HO54" s="652"/>
      <c r="HP54" s="652"/>
      <c r="HQ54" s="652"/>
      <c r="HR54" s="652"/>
      <c r="HS54" s="652"/>
      <c r="HT54" s="652"/>
      <c r="HU54" s="652"/>
      <c r="HV54" s="652"/>
      <c r="HW54" s="652"/>
      <c r="HX54" s="652"/>
      <c r="HY54" s="652"/>
      <c r="HZ54" s="652"/>
      <c r="IA54" s="652"/>
      <c r="IB54" s="652"/>
      <c r="IC54" s="652"/>
      <c r="ID54" s="652"/>
      <c r="IE54" s="652"/>
      <c r="IF54" s="652"/>
      <c r="IG54" s="652"/>
      <c r="IH54" s="652"/>
      <c r="II54" s="652"/>
      <c r="IJ54" s="652"/>
      <c r="IK54" s="652"/>
      <c r="IL54" s="652"/>
      <c r="IM54" s="652"/>
      <c r="IN54" s="652"/>
      <c r="IO54" s="652"/>
      <c r="IP54" s="652"/>
      <c r="IQ54" s="652"/>
      <c r="IR54" s="652"/>
      <c r="IS54" s="652"/>
      <c r="IT54" s="652"/>
      <c r="IU54" s="652"/>
      <c r="IV54" s="652"/>
    </row>
    <row r="55" spans="6:256" s="689" customFormat="1" ht="15.75">
      <c r="F55" s="697"/>
      <c r="G55" s="697"/>
      <c r="H55" s="697"/>
      <c r="I55" s="697"/>
      <c r="J55" s="697"/>
      <c r="K55" s="697"/>
      <c r="L55" s="697"/>
      <c r="M55" s="697"/>
      <c r="N55" s="697"/>
      <c r="O55" s="697"/>
      <c r="P55" s="697"/>
      <c r="Q55" s="697"/>
      <c r="R55" s="697"/>
      <c r="S55" s="697"/>
      <c r="T55" s="697"/>
      <c r="U55" s="697"/>
      <c r="V55" s="697"/>
      <c r="HB55" s="652"/>
      <c r="HC55" s="652"/>
      <c r="HD55" s="652"/>
      <c r="HE55" s="652"/>
      <c r="HF55" s="652"/>
      <c r="HG55" s="652"/>
      <c r="HH55" s="652"/>
      <c r="HI55" s="652"/>
      <c r="HJ55" s="652"/>
      <c r="HK55" s="652"/>
      <c r="HL55" s="652"/>
      <c r="HM55" s="652"/>
      <c r="HN55" s="652"/>
      <c r="HO55" s="652"/>
      <c r="HP55" s="652"/>
      <c r="HQ55" s="652"/>
      <c r="HR55" s="652"/>
      <c r="HS55" s="652"/>
      <c r="HT55" s="652"/>
      <c r="HU55" s="652"/>
      <c r="HV55" s="652"/>
      <c r="HW55" s="652"/>
      <c r="HX55" s="652"/>
      <c r="HY55" s="652"/>
      <c r="HZ55" s="652"/>
      <c r="IA55" s="652"/>
      <c r="IB55" s="652"/>
      <c r="IC55" s="652"/>
      <c r="ID55" s="652"/>
      <c r="IE55" s="652"/>
      <c r="IF55" s="652"/>
      <c r="IG55" s="652"/>
      <c r="IH55" s="652"/>
      <c r="II55" s="652"/>
      <c r="IJ55" s="652"/>
      <c r="IK55" s="652"/>
      <c r="IL55" s="652"/>
      <c r="IM55" s="652"/>
      <c r="IN55" s="652"/>
      <c r="IO55" s="652"/>
      <c r="IP55" s="652"/>
      <c r="IQ55" s="652"/>
      <c r="IR55" s="652"/>
      <c r="IS55" s="652"/>
      <c r="IT55" s="652"/>
      <c r="IU55" s="652"/>
      <c r="IV55" s="652"/>
    </row>
    <row r="56" spans="6:256" s="689" customFormat="1" ht="15.75">
      <c r="F56" s="697"/>
      <c r="G56" s="697"/>
      <c r="H56" s="697"/>
      <c r="I56" s="697"/>
      <c r="J56" s="697"/>
      <c r="K56" s="697"/>
      <c r="L56" s="697"/>
      <c r="M56" s="697"/>
      <c r="N56" s="697"/>
      <c r="O56" s="697"/>
      <c r="P56" s="697"/>
      <c r="Q56" s="697"/>
      <c r="R56" s="697"/>
      <c r="S56" s="697"/>
      <c r="T56" s="697"/>
      <c r="U56" s="697"/>
      <c r="V56" s="697"/>
      <c r="HB56" s="652"/>
      <c r="HC56" s="652"/>
      <c r="HD56" s="652"/>
      <c r="HE56" s="652"/>
      <c r="HF56" s="652"/>
      <c r="HG56" s="652"/>
      <c r="HH56" s="652"/>
      <c r="HI56" s="652"/>
      <c r="HJ56" s="652"/>
      <c r="HK56" s="652"/>
      <c r="HL56" s="652"/>
      <c r="HM56" s="652"/>
      <c r="HN56" s="652"/>
      <c r="HO56" s="652"/>
      <c r="HP56" s="652"/>
      <c r="HQ56" s="652"/>
      <c r="HR56" s="652"/>
      <c r="HS56" s="652"/>
      <c r="HT56" s="652"/>
      <c r="HU56" s="652"/>
      <c r="HV56" s="652"/>
      <c r="HW56" s="652"/>
      <c r="HX56" s="652"/>
      <c r="HY56" s="652"/>
      <c r="HZ56" s="652"/>
      <c r="IA56" s="652"/>
      <c r="IB56" s="652"/>
      <c r="IC56" s="652"/>
      <c r="ID56" s="652"/>
      <c r="IE56" s="652"/>
      <c r="IF56" s="652"/>
      <c r="IG56" s="652"/>
      <c r="IH56" s="652"/>
      <c r="II56" s="652"/>
      <c r="IJ56" s="652"/>
      <c r="IK56" s="652"/>
      <c r="IL56" s="652"/>
      <c r="IM56" s="652"/>
      <c r="IN56" s="652"/>
      <c r="IO56" s="652"/>
      <c r="IP56" s="652"/>
      <c r="IQ56" s="652"/>
      <c r="IR56" s="652"/>
      <c r="IS56" s="652"/>
      <c r="IT56" s="652"/>
      <c r="IU56" s="652"/>
      <c r="IV56" s="652"/>
    </row>
    <row r="57" spans="210:256" s="689" customFormat="1" ht="15.75">
      <c r="HB57" s="652"/>
      <c r="HC57" s="652"/>
      <c r="HD57" s="652"/>
      <c r="HE57" s="652"/>
      <c r="HF57" s="652"/>
      <c r="HG57" s="652"/>
      <c r="HH57" s="652"/>
      <c r="HI57" s="652"/>
      <c r="HJ57" s="652"/>
      <c r="HK57" s="652"/>
      <c r="HL57" s="652"/>
      <c r="HM57" s="652"/>
      <c r="HN57" s="652"/>
      <c r="HO57" s="652"/>
      <c r="HP57" s="652"/>
      <c r="HQ57" s="652"/>
      <c r="HR57" s="652"/>
      <c r="HS57" s="652"/>
      <c r="HT57" s="652"/>
      <c r="HU57" s="652"/>
      <c r="HV57" s="652"/>
      <c r="HW57" s="652"/>
      <c r="HX57" s="652"/>
      <c r="HY57" s="652"/>
      <c r="HZ57" s="652"/>
      <c r="IA57" s="652"/>
      <c r="IB57" s="652"/>
      <c r="IC57" s="652"/>
      <c r="ID57" s="652"/>
      <c r="IE57" s="652"/>
      <c r="IF57" s="652"/>
      <c r="IG57" s="652"/>
      <c r="IH57" s="652"/>
      <c r="II57" s="652"/>
      <c r="IJ57" s="652"/>
      <c r="IK57" s="652"/>
      <c r="IL57" s="652"/>
      <c r="IM57" s="652"/>
      <c r="IN57" s="652"/>
      <c r="IO57" s="652"/>
      <c r="IP57" s="652"/>
      <c r="IQ57" s="652"/>
      <c r="IR57" s="652"/>
      <c r="IS57" s="652"/>
      <c r="IT57" s="652"/>
      <c r="IU57" s="652"/>
      <c r="IV57" s="652"/>
    </row>
    <row r="58" spans="210:256" s="689" customFormat="1" ht="15.75">
      <c r="HB58" s="652"/>
      <c r="HC58" s="652"/>
      <c r="HD58" s="652"/>
      <c r="HE58" s="652"/>
      <c r="HF58" s="652"/>
      <c r="HG58" s="652"/>
      <c r="HH58" s="652"/>
      <c r="HI58" s="652"/>
      <c r="HJ58" s="652"/>
      <c r="HK58" s="652"/>
      <c r="HL58" s="652"/>
      <c r="HM58" s="652"/>
      <c r="HN58" s="652"/>
      <c r="HO58" s="652"/>
      <c r="HP58" s="652"/>
      <c r="HQ58" s="652"/>
      <c r="HR58" s="652"/>
      <c r="HS58" s="652"/>
      <c r="HT58" s="652"/>
      <c r="HU58" s="652"/>
      <c r="HV58" s="652"/>
      <c r="HW58" s="652"/>
      <c r="HX58" s="652"/>
      <c r="HY58" s="652"/>
      <c r="HZ58" s="652"/>
      <c r="IA58" s="652"/>
      <c r="IB58" s="652"/>
      <c r="IC58" s="652"/>
      <c r="ID58" s="652"/>
      <c r="IE58" s="652"/>
      <c r="IF58" s="652"/>
      <c r="IG58" s="652"/>
      <c r="IH58" s="652"/>
      <c r="II58" s="652"/>
      <c r="IJ58" s="652"/>
      <c r="IK58" s="652"/>
      <c r="IL58" s="652"/>
      <c r="IM58" s="652"/>
      <c r="IN58" s="652"/>
      <c r="IO58" s="652"/>
      <c r="IP58" s="652"/>
      <c r="IQ58" s="652"/>
      <c r="IR58" s="652"/>
      <c r="IS58" s="652"/>
      <c r="IT58" s="652"/>
      <c r="IU58" s="652"/>
      <c r="IV58" s="652"/>
    </row>
    <row r="59" spans="210:256" s="689" customFormat="1" ht="15.75">
      <c r="HB59" s="652"/>
      <c r="HC59" s="652"/>
      <c r="HD59" s="652"/>
      <c r="HE59" s="652"/>
      <c r="HF59" s="652"/>
      <c r="HG59" s="652"/>
      <c r="HH59" s="652"/>
      <c r="HI59" s="652"/>
      <c r="HJ59" s="652"/>
      <c r="HK59" s="652"/>
      <c r="HL59" s="652"/>
      <c r="HM59" s="652"/>
      <c r="HN59" s="652"/>
      <c r="HO59" s="652"/>
      <c r="HP59" s="652"/>
      <c r="HQ59" s="652"/>
      <c r="HR59" s="652"/>
      <c r="HS59" s="652"/>
      <c r="HT59" s="652"/>
      <c r="HU59" s="652"/>
      <c r="HV59" s="652"/>
      <c r="HW59" s="652"/>
      <c r="HX59" s="652"/>
      <c r="HY59" s="652"/>
      <c r="HZ59" s="652"/>
      <c r="IA59" s="652"/>
      <c r="IB59" s="652"/>
      <c r="IC59" s="652"/>
      <c r="ID59" s="652"/>
      <c r="IE59" s="652"/>
      <c r="IF59" s="652"/>
      <c r="IG59" s="652"/>
      <c r="IH59" s="652"/>
      <c r="II59" s="652"/>
      <c r="IJ59" s="652"/>
      <c r="IK59" s="652"/>
      <c r="IL59" s="652"/>
      <c r="IM59" s="652"/>
      <c r="IN59" s="652"/>
      <c r="IO59" s="652"/>
      <c r="IP59" s="652"/>
      <c r="IQ59" s="652"/>
      <c r="IR59" s="652"/>
      <c r="IS59" s="652"/>
      <c r="IT59" s="652"/>
      <c r="IU59" s="652"/>
      <c r="IV59" s="652"/>
    </row>
    <row r="60" spans="210:256" s="689" customFormat="1" ht="15.75">
      <c r="HB60" s="652"/>
      <c r="HC60" s="652"/>
      <c r="HD60" s="652"/>
      <c r="HE60" s="652"/>
      <c r="HF60" s="652"/>
      <c r="HG60" s="652"/>
      <c r="HH60" s="652"/>
      <c r="HI60" s="652"/>
      <c r="HJ60" s="652"/>
      <c r="HK60" s="652"/>
      <c r="HL60" s="652"/>
      <c r="HM60" s="652"/>
      <c r="HN60" s="652"/>
      <c r="HO60" s="652"/>
      <c r="HP60" s="652"/>
      <c r="HQ60" s="652"/>
      <c r="HR60" s="652"/>
      <c r="HS60" s="652"/>
      <c r="HT60" s="652"/>
      <c r="HU60" s="652"/>
      <c r="HV60" s="652"/>
      <c r="HW60" s="652"/>
      <c r="HX60" s="652"/>
      <c r="HY60" s="652"/>
      <c r="HZ60" s="652"/>
      <c r="IA60" s="652"/>
      <c r="IB60" s="652"/>
      <c r="IC60" s="652"/>
      <c r="ID60" s="652"/>
      <c r="IE60" s="652"/>
      <c r="IF60" s="652"/>
      <c r="IG60" s="652"/>
      <c r="IH60" s="652"/>
      <c r="II60" s="652"/>
      <c r="IJ60" s="652"/>
      <c r="IK60" s="652"/>
      <c r="IL60" s="652"/>
      <c r="IM60" s="652"/>
      <c r="IN60" s="652"/>
      <c r="IO60" s="652"/>
      <c r="IP60" s="652"/>
      <c r="IQ60" s="652"/>
      <c r="IR60" s="652"/>
      <c r="IS60" s="652"/>
      <c r="IT60" s="652"/>
      <c r="IU60" s="652"/>
      <c r="IV60" s="652"/>
    </row>
    <row r="61" spans="210:256" s="689" customFormat="1" ht="15.75">
      <c r="HB61" s="652"/>
      <c r="HC61" s="652"/>
      <c r="HD61" s="652"/>
      <c r="HE61" s="652"/>
      <c r="HF61" s="652"/>
      <c r="HG61" s="652"/>
      <c r="HH61" s="652"/>
      <c r="HI61" s="652"/>
      <c r="HJ61" s="652"/>
      <c r="HK61" s="652"/>
      <c r="HL61" s="652"/>
      <c r="HM61" s="652"/>
      <c r="HN61" s="652"/>
      <c r="HO61" s="652"/>
      <c r="HP61" s="652"/>
      <c r="HQ61" s="652"/>
      <c r="HR61" s="652"/>
      <c r="HS61" s="652"/>
      <c r="HT61" s="652"/>
      <c r="HU61" s="652"/>
      <c r="HV61" s="652"/>
      <c r="HW61" s="652"/>
      <c r="HX61" s="652"/>
      <c r="HY61" s="652"/>
      <c r="HZ61" s="652"/>
      <c r="IA61" s="652"/>
      <c r="IB61" s="652"/>
      <c r="IC61" s="652"/>
      <c r="ID61" s="652"/>
      <c r="IE61" s="652"/>
      <c r="IF61" s="652"/>
      <c r="IG61" s="652"/>
      <c r="IH61" s="652"/>
      <c r="II61" s="652"/>
      <c r="IJ61" s="652"/>
      <c r="IK61" s="652"/>
      <c r="IL61" s="652"/>
      <c r="IM61" s="652"/>
      <c r="IN61" s="652"/>
      <c r="IO61" s="652"/>
      <c r="IP61" s="652"/>
      <c r="IQ61" s="652"/>
      <c r="IR61" s="652"/>
      <c r="IS61" s="652"/>
      <c r="IT61" s="652"/>
      <c r="IU61" s="652"/>
      <c r="IV61" s="652"/>
    </row>
    <row r="62" spans="210:256" s="689" customFormat="1" ht="15.75">
      <c r="HB62" s="652"/>
      <c r="HC62" s="652"/>
      <c r="HD62" s="652"/>
      <c r="HE62" s="652"/>
      <c r="HF62" s="652"/>
      <c r="HG62" s="652"/>
      <c r="HH62" s="652"/>
      <c r="HI62" s="652"/>
      <c r="HJ62" s="652"/>
      <c r="HK62" s="652"/>
      <c r="HL62" s="652"/>
      <c r="HM62" s="652"/>
      <c r="HN62" s="652"/>
      <c r="HO62" s="652"/>
      <c r="HP62" s="652"/>
      <c r="HQ62" s="652"/>
      <c r="HR62" s="652"/>
      <c r="HS62" s="652"/>
      <c r="HT62" s="652"/>
      <c r="HU62" s="652"/>
      <c r="HV62" s="652"/>
      <c r="HW62" s="652"/>
      <c r="HX62" s="652"/>
      <c r="HY62" s="652"/>
      <c r="HZ62" s="652"/>
      <c r="IA62" s="652"/>
      <c r="IB62" s="652"/>
      <c r="IC62" s="652"/>
      <c r="ID62" s="652"/>
      <c r="IE62" s="652"/>
      <c r="IF62" s="652"/>
      <c r="IG62" s="652"/>
      <c r="IH62" s="652"/>
      <c r="II62" s="652"/>
      <c r="IJ62" s="652"/>
      <c r="IK62" s="652"/>
      <c r="IL62" s="652"/>
      <c r="IM62" s="652"/>
      <c r="IN62" s="652"/>
      <c r="IO62" s="652"/>
      <c r="IP62" s="652"/>
      <c r="IQ62" s="652"/>
      <c r="IR62" s="652"/>
      <c r="IS62" s="652"/>
      <c r="IT62" s="652"/>
      <c r="IU62" s="652"/>
      <c r="IV62" s="652"/>
    </row>
    <row r="63" spans="210:256" s="689" customFormat="1" ht="15.75">
      <c r="HB63" s="652"/>
      <c r="HC63" s="652"/>
      <c r="HD63" s="652"/>
      <c r="HE63" s="652"/>
      <c r="HF63" s="652"/>
      <c r="HG63" s="652"/>
      <c r="HH63" s="652"/>
      <c r="HI63" s="652"/>
      <c r="HJ63" s="652"/>
      <c r="HK63" s="652"/>
      <c r="HL63" s="652"/>
      <c r="HM63" s="652"/>
      <c r="HN63" s="652"/>
      <c r="HO63" s="652"/>
      <c r="HP63" s="652"/>
      <c r="HQ63" s="652"/>
      <c r="HR63" s="652"/>
      <c r="HS63" s="652"/>
      <c r="HT63" s="652"/>
      <c r="HU63" s="652"/>
      <c r="HV63" s="652"/>
      <c r="HW63" s="652"/>
      <c r="HX63" s="652"/>
      <c r="HY63" s="652"/>
      <c r="HZ63" s="652"/>
      <c r="IA63" s="652"/>
      <c r="IB63" s="652"/>
      <c r="IC63" s="652"/>
      <c r="ID63" s="652"/>
      <c r="IE63" s="652"/>
      <c r="IF63" s="652"/>
      <c r="IG63" s="652"/>
      <c r="IH63" s="652"/>
      <c r="II63" s="652"/>
      <c r="IJ63" s="652"/>
      <c r="IK63" s="652"/>
      <c r="IL63" s="652"/>
      <c r="IM63" s="652"/>
      <c r="IN63" s="652"/>
      <c r="IO63" s="652"/>
      <c r="IP63" s="652"/>
      <c r="IQ63" s="652"/>
      <c r="IR63" s="652"/>
      <c r="IS63" s="652"/>
      <c r="IT63" s="652"/>
      <c r="IU63" s="652"/>
      <c r="IV63" s="652"/>
    </row>
    <row r="64" spans="210:256" s="689" customFormat="1" ht="15.75">
      <c r="HB64" s="652"/>
      <c r="HC64" s="652"/>
      <c r="HD64" s="652"/>
      <c r="HE64" s="652"/>
      <c r="HF64" s="652"/>
      <c r="HG64" s="652"/>
      <c r="HH64" s="652"/>
      <c r="HI64" s="652"/>
      <c r="HJ64" s="652"/>
      <c r="HK64" s="652"/>
      <c r="HL64" s="652"/>
      <c r="HM64" s="652"/>
      <c r="HN64" s="652"/>
      <c r="HO64" s="652"/>
      <c r="HP64" s="652"/>
      <c r="HQ64" s="652"/>
      <c r="HR64" s="652"/>
      <c r="HS64" s="652"/>
      <c r="HT64" s="652"/>
      <c r="HU64" s="652"/>
      <c r="HV64" s="652"/>
      <c r="HW64" s="652"/>
      <c r="HX64" s="652"/>
      <c r="HY64" s="652"/>
      <c r="HZ64" s="652"/>
      <c r="IA64" s="652"/>
      <c r="IB64" s="652"/>
      <c r="IC64" s="652"/>
      <c r="ID64" s="652"/>
      <c r="IE64" s="652"/>
      <c r="IF64" s="652"/>
      <c r="IG64" s="652"/>
      <c r="IH64" s="652"/>
      <c r="II64" s="652"/>
      <c r="IJ64" s="652"/>
      <c r="IK64" s="652"/>
      <c r="IL64" s="652"/>
      <c r="IM64" s="652"/>
      <c r="IN64" s="652"/>
      <c r="IO64" s="652"/>
      <c r="IP64" s="652"/>
      <c r="IQ64" s="652"/>
      <c r="IR64" s="652"/>
      <c r="IS64" s="652"/>
      <c r="IT64" s="652"/>
      <c r="IU64" s="652"/>
      <c r="IV64" s="652"/>
    </row>
    <row r="65" spans="210:256" s="689" customFormat="1" ht="15.75">
      <c r="HB65" s="652"/>
      <c r="HC65" s="652"/>
      <c r="HD65" s="652"/>
      <c r="HE65" s="652"/>
      <c r="HF65" s="652"/>
      <c r="HG65" s="652"/>
      <c r="HH65" s="652"/>
      <c r="HI65" s="652"/>
      <c r="HJ65" s="652"/>
      <c r="HK65" s="652"/>
      <c r="HL65" s="652"/>
      <c r="HM65" s="652"/>
      <c r="HN65" s="652"/>
      <c r="HO65" s="652"/>
      <c r="HP65" s="652"/>
      <c r="HQ65" s="652"/>
      <c r="HR65" s="652"/>
      <c r="HS65" s="652"/>
      <c r="HT65" s="652"/>
      <c r="HU65" s="652"/>
      <c r="HV65" s="652"/>
      <c r="HW65" s="652"/>
      <c r="HX65" s="652"/>
      <c r="HY65" s="652"/>
      <c r="HZ65" s="652"/>
      <c r="IA65" s="652"/>
      <c r="IB65" s="652"/>
      <c r="IC65" s="652"/>
      <c r="ID65" s="652"/>
      <c r="IE65" s="652"/>
      <c r="IF65" s="652"/>
      <c r="IG65" s="652"/>
      <c r="IH65" s="652"/>
      <c r="II65" s="652"/>
      <c r="IJ65" s="652"/>
      <c r="IK65" s="652"/>
      <c r="IL65" s="652"/>
      <c r="IM65" s="652"/>
      <c r="IN65" s="652"/>
      <c r="IO65" s="652"/>
      <c r="IP65" s="652"/>
      <c r="IQ65" s="652"/>
      <c r="IR65" s="652"/>
      <c r="IS65" s="652"/>
      <c r="IT65" s="652"/>
      <c r="IU65" s="652"/>
      <c r="IV65" s="652"/>
    </row>
    <row r="66" spans="210:256" s="689" customFormat="1" ht="15.75">
      <c r="HB66" s="652"/>
      <c r="HC66" s="652"/>
      <c r="HD66" s="652"/>
      <c r="HE66" s="652"/>
      <c r="HF66" s="652"/>
      <c r="HG66" s="652"/>
      <c r="HH66" s="652"/>
      <c r="HI66" s="652"/>
      <c r="HJ66" s="652"/>
      <c r="HK66" s="652"/>
      <c r="HL66" s="652"/>
      <c r="HM66" s="652"/>
      <c r="HN66" s="652"/>
      <c r="HO66" s="652"/>
      <c r="HP66" s="652"/>
      <c r="HQ66" s="652"/>
      <c r="HR66" s="652"/>
      <c r="HS66" s="652"/>
      <c r="HT66" s="652"/>
      <c r="HU66" s="652"/>
      <c r="HV66" s="652"/>
      <c r="HW66" s="652"/>
      <c r="HX66" s="652"/>
      <c r="HY66" s="652"/>
      <c r="HZ66" s="652"/>
      <c r="IA66" s="652"/>
      <c r="IB66" s="652"/>
      <c r="IC66" s="652"/>
      <c r="ID66" s="652"/>
      <c r="IE66" s="652"/>
      <c r="IF66" s="652"/>
      <c r="IG66" s="652"/>
      <c r="IH66" s="652"/>
      <c r="II66" s="652"/>
      <c r="IJ66" s="652"/>
      <c r="IK66" s="652"/>
      <c r="IL66" s="652"/>
      <c r="IM66" s="652"/>
      <c r="IN66" s="652"/>
      <c r="IO66" s="652"/>
      <c r="IP66" s="652"/>
      <c r="IQ66" s="652"/>
      <c r="IR66" s="652"/>
      <c r="IS66" s="652"/>
      <c r="IT66" s="652"/>
      <c r="IU66" s="652"/>
      <c r="IV66" s="652"/>
    </row>
    <row r="67" spans="210:256" s="689" customFormat="1" ht="15.75">
      <c r="HB67" s="652"/>
      <c r="HC67" s="652"/>
      <c r="HD67" s="652"/>
      <c r="HE67" s="652"/>
      <c r="HF67" s="652"/>
      <c r="HG67" s="652"/>
      <c r="HH67" s="652"/>
      <c r="HI67" s="652"/>
      <c r="HJ67" s="652"/>
      <c r="HK67" s="652"/>
      <c r="HL67" s="652"/>
      <c r="HM67" s="652"/>
      <c r="HN67" s="652"/>
      <c r="HO67" s="652"/>
      <c r="HP67" s="652"/>
      <c r="HQ67" s="652"/>
      <c r="HR67" s="652"/>
      <c r="HS67" s="652"/>
      <c r="HT67" s="652"/>
      <c r="HU67" s="652"/>
      <c r="HV67" s="652"/>
      <c r="HW67" s="652"/>
      <c r="HX67" s="652"/>
      <c r="HY67" s="652"/>
      <c r="HZ67" s="652"/>
      <c r="IA67" s="652"/>
      <c r="IB67" s="652"/>
      <c r="IC67" s="652"/>
      <c r="ID67" s="652"/>
      <c r="IE67" s="652"/>
      <c r="IF67" s="652"/>
      <c r="IG67" s="652"/>
      <c r="IH67" s="652"/>
      <c r="II67" s="652"/>
      <c r="IJ67" s="652"/>
      <c r="IK67" s="652"/>
      <c r="IL67" s="652"/>
      <c r="IM67" s="652"/>
      <c r="IN67" s="652"/>
      <c r="IO67" s="652"/>
      <c r="IP67" s="652"/>
      <c r="IQ67" s="652"/>
      <c r="IR67" s="652"/>
      <c r="IS67" s="652"/>
      <c r="IT67" s="652"/>
      <c r="IU67" s="652"/>
      <c r="IV67" s="652"/>
    </row>
    <row r="68" spans="210:256" s="689" customFormat="1" ht="15.75">
      <c r="HB68" s="652"/>
      <c r="HC68" s="652"/>
      <c r="HD68" s="652"/>
      <c r="HE68" s="652"/>
      <c r="HF68" s="652"/>
      <c r="HG68" s="652"/>
      <c r="HH68" s="652"/>
      <c r="HI68" s="652"/>
      <c r="HJ68" s="652"/>
      <c r="HK68" s="652"/>
      <c r="HL68" s="652"/>
      <c r="HM68" s="652"/>
      <c r="HN68" s="652"/>
      <c r="HO68" s="652"/>
      <c r="HP68" s="652"/>
      <c r="HQ68" s="652"/>
      <c r="HR68" s="652"/>
      <c r="HS68" s="652"/>
      <c r="HT68" s="652"/>
      <c r="HU68" s="652"/>
      <c r="HV68" s="652"/>
      <c r="HW68" s="652"/>
      <c r="HX68" s="652"/>
      <c r="HY68" s="652"/>
      <c r="HZ68" s="652"/>
      <c r="IA68" s="652"/>
      <c r="IB68" s="652"/>
      <c r="IC68" s="652"/>
      <c r="ID68" s="652"/>
      <c r="IE68" s="652"/>
      <c r="IF68" s="652"/>
      <c r="IG68" s="652"/>
      <c r="IH68" s="652"/>
      <c r="II68" s="652"/>
      <c r="IJ68" s="652"/>
      <c r="IK68" s="652"/>
      <c r="IL68" s="652"/>
      <c r="IM68" s="652"/>
      <c r="IN68" s="652"/>
      <c r="IO68" s="652"/>
      <c r="IP68" s="652"/>
      <c r="IQ68" s="652"/>
      <c r="IR68" s="652"/>
      <c r="IS68" s="652"/>
      <c r="IT68" s="652"/>
      <c r="IU68" s="652"/>
      <c r="IV68" s="652"/>
    </row>
    <row r="69" spans="210:256" s="689" customFormat="1" ht="15.75">
      <c r="HB69" s="652"/>
      <c r="HC69" s="652"/>
      <c r="HD69" s="652"/>
      <c r="HE69" s="652"/>
      <c r="HF69" s="652"/>
      <c r="HG69" s="652"/>
      <c r="HH69" s="652"/>
      <c r="HI69" s="652"/>
      <c r="HJ69" s="652"/>
      <c r="HK69" s="652"/>
      <c r="HL69" s="652"/>
      <c r="HM69" s="652"/>
      <c r="HN69" s="652"/>
      <c r="HO69" s="652"/>
      <c r="HP69" s="652"/>
      <c r="HQ69" s="652"/>
      <c r="HR69" s="652"/>
      <c r="HS69" s="652"/>
      <c r="HT69" s="652"/>
      <c r="HU69" s="652"/>
      <c r="HV69" s="652"/>
      <c r="HW69" s="652"/>
      <c r="HX69" s="652"/>
      <c r="HY69" s="652"/>
      <c r="HZ69" s="652"/>
      <c r="IA69" s="652"/>
      <c r="IB69" s="652"/>
      <c r="IC69" s="652"/>
      <c r="ID69" s="652"/>
      <c r="IE69" s="652"/>
      <c r="IF69" s="652"/>
      <c r="IG69" s="652"/>
      <c r="IH69" s="652"/>
      <c r="II69" s="652"/>
      <c r="IJ69" s="652"/>
      <c r="IK69" s="652"/>
      <c r="IL69" s="652"/>
      <c r="IM69" s="652"/>
      <c r="IN69" s="652"/>
      <c r="IO69" s="652"/>
      <c r="IP69" s="652"/>
      <c r="IQ69" s="652"/>
      <c r="IR69" s="652"/>
      <c r="IS69" s="652"/>
      <c r="IT69" s="652"/>
      <c r="IU69" s="652"/>
      <c r="IV69" s="652"/>
    </row>
    <row r="70" spans="210:256" s="689" customFormat="1" ht="15.75">
      <c r="HB70" s="652"/>
      <c r="HC70" s="652"/>
      <c r="HD70" s="652"/>
      <c r="HE70" s="652"/>
      <c r="HF70" s="652"/>
      <c r="HG70" s="652"/>
      <c r="HH70" s="652"/>
      <c r="HI70" s="652"/>
      <c r="HJ70" s="652"/>
      <c r="HK70" s="652"/>
      <c r="HL70" s="652"/>
      <c r="HM70" s="652"/>
      <c r="HN70" s="652"/>
      <c r="HO70" s="652"/>
      <c r="HP70" s="652"/>
      <c r="HQ70" s="652"/>
      <c r="HR70" s="652"/>
      <c r="HS70" s="652"/>
      <c r="HT70" s="652"/>
      <c r="HU70" s="652"/>
      <c r="HV70" s="652"/>
      <c r="HW70" s="652"/>
      <c r="HX70" s="652"/>
      <c r="HY70" s="652"/>
      <c r="HZ70" s="652"/>
      <c r="IA70" s="652"/>
      <c r="IB70" s="652"/>
      <c r="IC70" s="652"/>
      <c r="ID70" s="652"/>
      <c r="IE70" s="652"/>
      <c r="IF70" s="652"/>
      <c r="IG70" s="652"/>
      <c r="IH70" s="652"/>
      <c r="II70" s="652"/>
      <c r="IJ70" s="652"/>
      <c r="IK70" s="652"/>
      <c r="IL70" s="652"/>
      <c r="IM70" s="652"/>
      <c r="IN70" s="652"/>
      <c r="IO70" s="652"/>
      <c r="IP70" s="652"/>
      <c r="IQ70" s="652"/>
      <c r="IR70" s="652"/>
      <c r="IS70" s="652"/>
      <c r="IT70" s="652"/>
      <c r="IU70" s="652"/>
      <c r="IV70" s="652"/>
    </row>
    <row r="71" spans="210:256" s="689" customFormat="1" ht="15.75">
      <c r="HB71" s="652"/>
      <c r="HC71" s="652"/>
      <c r="HD71" s="652"/>
      <c r="HE71" s="652"/>
      <c r="HF71" s="652"/>
      <c r="HG71" s="652"/>
      <c r="HH71" s="652"/>
      <c r="HI71" s="652"/>
      <c r="HJ71" s="652"/>
      <c r="HK71" s="652"/>
      <c r="HL71" s="652"/>
      <c r="HM71" s="652"/>
      <c r="HN71" s="652"/>
      <c r="HO71" s="652"/>
      <c r="HP71" s="652"/>
      <c r="HQ71" s="652"/>
      <c r="HR71" s="652"/>
      <c r="HS71" s="652"/>
      <c r="HT71" s="652"/>
      <c r="HU71" s="652"/>
      <c r="HV71" s="652"/>
      <c r="HW71" s="652"/>
      <c r="HX71" s="652"/>
      <c r="HY71" s="652"/>
      <c r="HZ71" s="652"/>
      <c r="IA71" s="652"/>
      <c r="IB71" s="652"/>
      <c r="IC71" s="652"/>
      <c r="ID71" s="652"/>
      <c r="IE71" s="652"/>
      <c r="IF71" s="652"/>
      <c r="IG71" s="652"/>
      <c r="IH71" s="652"/>
      <c r="II71" s="652"/>
      <c r="IJ71" s="652"/>
      <c r="IK71" s="652"/>
      <c r="IL71" s="652"/>
      <c r="IM71" s="652"/>
      <c r="IN71" s="652"/>
      <c r="IO71" s="652"/>
      <c r="IP71" s="652"/>
      <c r="IQ71" s="652"/>
      <c r="IR71" s="652"/>
      <c r="IS71" s="652"/>
      <c r="IT71" s="652"/>
      <c r="IU71" s="652"/>
      <c r="IV71" s="652"/>
    </row>
    <row r="72" spans="210:256" s="689" customFormat="1" ht="15.75">
      <c r="HB72" s="652"/>
      <c r="HC72" s="652"/>
      <c r="HD72" s="652"/>
      <c r="HE72" s="652"/>
      <c r="HF72" s="652"/>
      <c r="HG72" s="652"/>
      <c r="HH72" s="652"/>
      <c r="HI72" s="652"/>
      <c r="HJ72" s="652"/>
      <c r="HK72" s="652"/>
      <c r="HL72" s="652"/>
      <c r="HM72" s="652"/>
      <c r="HN72" s="652"/>
      <c r="HO72" s="652"/>
      <c r="HP72" s="652"/>
      <c r="HQ72" s="652"/>
      <c r="HR72" s="652"/>
      <c r="HS72" s="652"/>
      <c r="HT72" s="652"/>
      <c r="HU72" s="652"/>
      <c r="HV72" s="652"/>
      <c r="HW72" s="652"/>
      <c r="HX72" s="652"/>
      <c r="HY72" s="652"/>
      <c r="HZ72" s="652"/>
      <c r="IA72" s="652"/>
      <c r="IB72" s="652"/>
      <c r="IC72" s="652"/>
      <c r="ID72" s="652"/>
      <c r="IE72" s="652"/>
      <c r="IF72" s="652"/>
      <c r="IG72" s="652"/>
      <c r="IH72" s="652"/>
      <c r="II72" s="652"/>
      <c r="IJ72" s="652"/>
      <c r="IK72" s="652"/>
      <c r="IL72" s="652"/>
      <c r="IM72" s="652"/>
      <c r="IN72" s="652"/>
      <c r="IO72" s="652"/>
      <c r="IP72" s="652"/>
      <c r="IQ72" s="652"/>
      <c r="IR72" s="652"/>
      <c r="IS72" s="652"/>
      <c r="IT72" s="652"/>
      <c r="IU72" s="652"/>
      <c r="IV72" s="652"/>
    </row>
    <row r="73" spans="210:256" s="689" customFormat="1" ht="15.75">
      <c r="HB73" s="652"/>
      <c r="HC73" s="652"/>
      <c r="HD73" s="652"/>
      <c r="HE73" s="652"/>
      <c r="HF73" s="652"/>
      <c r="HG73" s="652"/>
      <c r="HH73" s="652"/>
      <c r="HI73" s="652"/>
      <c r="HJ73" s="652"/>
      <c r="HK73" s="652"/>
      <c r="HL73" s="652"/>
      <c r="HM73" s="652"/>
      <c r="HN73" s="652"/>
      <c r="HO73" s="652"/>
      <c r="HP73" s="652"/>
      <c r="HQ73" s="652"/>
      <c r="HR73" s="652"/>
      <c r="HS73" s="652"/>
      <c r="HT73" s="652"/>
      <c r="HU73" s="652"/>
      <c r="HV73" s="652"/>
      <c r="HW73" s="652"/>
      <c r="HX73" s="652"/>
      <c r="HY73" s="652"/>
      <c r="HZ73" s="652"/>
      <c r="IA73" s="652"/>
      <c r="IB73" s="652"/>
      <c r="IC73" s="652"/>
      <c r="ID73" s="652"/>
      <c r="IE73" s="652"/>
      <c r="IF73" s="652"/>
      <c r="IG73" s="652"/>
      <c r="IH73" s="652"/>
      <c r="II73" s="652"/>
      <c r="IJ73" s="652"/>
      <c r="IK73" s="652"/>
      <c r="IL73" s="652"/>
      <c r="IM73" s="652"/>
      <c r="IN73" s="652"/>
      <c r="IO73" s="652"/>
      <c r="IP73" s="652"/>
      <c r="IQ73" s="652"/>
      <c r="IR73" s="652"/>
      <c r="IS73" s="652"/>
      <c r="IT73" s="652"/>
      <c r="IU73" s="652"/>
      <c r="IV73" s="652"/>
    </row>
    <row r="74" spans="210:256" s="689" customFormat="1" ht="15.75">
      <c r="HB74" s="652"/>
      <c r="HC74" s="652"/>
      <c r="HD74" s="652"/>
      <c r="HE74" s="652"/>
      <c r="HF74" s="652"/>
      <c r="HG74" s="652"/>
      <c r="HH74" s="652"/>
      <c r="HI74" s="652"/>
      <c r="HJ74" s="652"/>
      <c r="HK74" s="652"/>
      <c r="HL74" s="652"/>
      <c r="HM74" s="652"/>
      <c r="HN74" s="652"/>
      <c r="HO74" s="652"/>
      <c r="HP74" s="652"/>
      <c r="HQ74" s="652"/>
      <c r="HR74" s="652"/>
      <c r="HS74" s="652"/>
      <c r="HT74" s="652"/>
      <c r="HU74" s="652"/>
      <c r="HV74" s="652"/>
      <c r="HW74" s="652"/>
      <c r="HX74" s="652"/>
      <c r="HY74" s="652"/>
      <c r="HZ74" s="652"/>
      <c r="IA74" s="652"/>
      <c r="IB74" s="652"/>
      <c r="IC74" s="652"/>
      <c r="ID74" s="652"/>
      <c r="IE74" s="652"/>
      <c r="IF74" s="652"/>
      <c r="IG74" s="652"/>
      <c r="IH74" s="652"/>
      <c r="II74" s="652"/>
      <c r="IJ74" s="652"/>
      <c r="IK74" s="652"/>
      <c r="IL74" s="652"/>
      <c r="IM74" s="652"/>
      <c r="IN74" s="652"/>
      <c r="IO74" s="652"/>
      <c r="IP74" s="652"/>
      <c r="IQ74" s="652"/>
      <c r="IR74" s="652"/>
      <c r="IS74" s="652"/>
      <c r="IT74" s="652"/>
      <c r="IU74" s="652"/>
      <c r="IV74" s="652"/>
    </row>
    <row r="75" spans="210:256" s="689" customFormat="1" ht="15.75">
      <c r="HB75" s="652"/>
      <c r="HC75" s="652"/>
      <c r="HD75" s="652"/>
      <c r="HE75" s="652"/>
      <c r="HF75" s="652"/>
      <c r="HG75" s="652"/>
      <c r="HH75" s="652"/>
      <c r="HI75" s="652"/>
      <c r="HJ75" s="652"/>
      <c r="HK75" s="652"/>
      <c r="HL75" s="652"/>
      <c r="HM75" s="652"/>
      <c r="HN75" s="652"/>
      <c r="HO75" s="652"/>
      <c r="HP75" s="652"/>
      <c r="HQ75" s="652"/>
      <c r="HR75" s="652"/>
      <c r="HS75" s="652"/>
      <c r="HT75" s="652"/>
      <c r="HU75" s="652"/>
      <c r="HV75" s="652"/>
      <c r="HW75" s="652"/>
      <c r="HX75" s="652"/>
      <c r="HY75" s="652"/>
      <c r="HZ75" s="652"/>
      <c r="IA75" s="652"/>
      <c r="IB75" s="652"/>
      <c r="IC75" s="652"/>
      <c r="ID75" s="652"/>
      <c r="IE75" s="652"/>
      <c r="IF75" s="652"/>
      <c r="IG75" s="652"/>
      <c r="IH75" s="652"/>
      <c r="II75" s="652"/>
      <c r="IJ75" s="652"/>
      <c r="IK75" s="652"/>
      <c r="IL75" s="652"/>
      <c r="IM75" s="652"/>
      <c r="IN75" s="652"/>
      <c r="IO75" s="652"/>
      <c r="IP75" s="652"/>
      <c r="IQ75" s="652"/>
      <c r="IR75" s="652"/>
      <c r="IS75" s="652"/>
      <c r="IT75" s="652"/>
      <c r="IU75" s="652"/>
      <c r="IV75" s="652"/>
    </row>
    <row r="76" spans="210:256" s="689" customFormat="1" ht="15.75">
      <c r="HB76" s="652"/>
      <c r="HC76" s="652"/>
      <c r="HD76" s="652"/>
      <c r="HE76" s="652"/>
      <c r="HF76" s="652"/>
      <c r="HG76" s="652"/>
      <c r="HH76" s="652"/>
      <c r="HI76" s="652"/>
      <c r="HJ76" s="652"/>
      <c r="HK76" s="652"/>
      <c r="HL76" s="652"/>
      <c r="HM76" s="652"/>
      <c r="HN76" s="652"/>
      <c r="HO76" s="652"/>
      <c r="HP76" s="652"/>
      <c r="HQ76" s="652"/>
      <c r="HR76" s="652"/>
      <c r="HS76" s="652"/>
      <c r="HT76" s="652"/>
      <c r="HU76" s="652"/>
      <c r="HV76" s="652"/>
      <c r="HW76" s="652"/>
      <c r="HX76" s="652"/>
      <c r="HY76" s="652"/>
      <c r="HZ76" s="652"/>
      <c r="IA76" s="652"/>
      <c r="IB76" s="652"/>
      <c r="IC76" s="652"/>
      <c r="ID76" s="652"/>
      <c r="IE76" s="652"/>
      <c r="IF76" s="652"/>
      <c r="IG76" s="652"/>
      <c r="IH76" s="652"/>
      <c r="II76" s="652"/>
      <c r="IJ76" s="652"/>
      <c r="IK76" s="652"/>
      <c r="IL76" s="652"/>
      <c r="IM76" s="652"/>
      <c r="IN76" s="652"/>
      <c r="IO76" s="652"/>
      <c r="IP76" s="652"/>
      <c r="IQ76" s="652"/>
      <c r="IR76" s="652"/>
      <c r="IS76" s="652"/>
      <c r="IT76" s="652"/>
      <c r="IU76" s="652"/>
      <c r="IV76" s="652"/>
    </row>
    <row r="77" spans="210:256" s="689" customFormat="1" ht="15.75">
      <c r="HB77" s="652"/>
      <c r="HC77" s="652"/>
      <c r="HD77" s="652"/>
      <c r="HE77" s="652"/>
      <c r="HF77" s="652"/>
      <c r="HG77" s="652"/>
      <c r="HH77" s="652"/>
      <c r="HI77" s="652"/>
      <c r="HJ77" s="652"/>
      <c r="HK77" s="652"/>
      <c r="HL77" s="652"/>
      <c r="HM77" s="652"/>
      <c r="HN77" s="652"/>
      <c r="HO77" s="652"/>
      <c r="HP77" s="652"/>
      <c r="HQ77" s="652"/>
      <c r="HR77" s="652"/>
      <c r="HS77" s="652"/>
      <c r="HT77" s="652"/>
      <c r="HU77" s="652"/>
      <c r="HV77" s="652"/>
      <c r="HW77" s="652"/>
      <c r="HX77" s="652"/>
      <c r="HY77" s="652"/>
      <c r="HZ77" s="652"/>
      <c r="IA77" s="652"/>
      <c r="IB77" s="652"/>
      <c r="IC77" s="652"/>
      <c r="ID77" s="652"/>
      <c r="IE77" s="652"/>
      <c r="IF77" s="652"/>
      <c r="IG77" s="652"/>
      <c r="IH77" s="652"/>
      <c r="II77" s="652"/>
      <c r="IJ77" s="652"/>
      <c r="IK77" s="652"/>
      <c r="IL77" s="652"/>
      <c r="IM77" s="652"/>
      <c r="IN77" s="652"/>
      <c r="IO77" s="652"/>
      <c r="IP77" s="652"/>
      <c r="IQ77" s="652"/>
      <c r="IR77" s="652"/>
      <c r="IS77" s="652"/>
      <c r="IT77" s="652"/>
      <c r="IU77" s="652"/>
      <c r="IV77" s="652"/>
    </row>
    <row r="78" spans="210:256" s="689" customFormat="1" ht="15.75">
      <c r="HB78" s="652"/>
      <c r="HC78" s="652"/>
      <c r="HD78" s="652"/>
      <c r="HE78" s="652"/>
      <c r="HF78" s="652"/>
      <c r="HG78" s="652"/>
      <c r="HH78" s="652"/>
      <c r="HI78" s="652"/>
      <c r="HJ78" s="652"/>
      <c r="HK78" s="652"/>
      <c r="HL78" s="652"/>
      <c r="HM78" s="652"/>
      <c r="HN78" s="652"/>
      <c r="HO78" s="652"/>
      <c r="HP78" s="652"/>
      <c r="HQ78" s="652"/>
      <c r="HR78" s="652"/>
      <c r="HS78" s="652"/>
      <c r="HT78" s="652"/>
      <c r="HU78" s="652"/>
      <c r="HV78" s="652"/>
      <c r="HW78" s="652"/>
      <c r="HX78" s="652"/>
      <c r="HY78" s="652"/>
      <c r="HZ78" s="652"/>
      <c r="IA78" s="652"/>
      <c r="IB78" s="652"/>
      <c r="IC78" s="652"/>
      <c r="ID78" s="652"/>
      <c r="IE78" s="652"/>
      <c r="IF78" s="652"/>
      <c r="IG78" s="652"/>
      <c r="IH78" s="652"/>
      <c r="II78" s="652"/>
      <c r="IJ78" s="652"/>
      <c r="IK78" s="652"/>
      <c r="IL78" s="652"/>
      <c r="IM78" s="652"/>
      <c r="IN78" s="652"/>
      <c r="IO78" s="652"/>
      <c r="IP78" s="652"/>
      <c r="IQ78" s="652"/>
      <c r="IR78" s="652"/>
      <c r="IS78" s="652"/>
      <c r="IT78" s="652"/>
      <c r="IU78" s="652"/>
      <c r="IV78" s="652"/>
    </row>
    <row r="79" spans="210:256" s="689" customFormat="1" ht="15.75">
      <c r="HB79" s="652"/>
      <c r="HC79" s="652"/>
      <c r="HD79" s="652"/>
      <c r="HE79" s="652"/>
      <c r="HF79" s="652"/>
      <c r="HG79" s="652"/>
      <c r="HH79" s="652"/>
      <c r="HI79" s="652"/>
      <c r="HJ79" s="652"/>
      <c r="HK79" s="652"/>
      <c r="HL79" s="652"/>
      <c r="HM79" s="652"/>
      <c r="HN79" s="652"/>
      <c r="HO79" s="652"/>
      <c r="HP79" s="652"/>
      <c r="HQ79" s="652"/>
      <c r="HR79" s="652"/>
      <c r="HS79" s="652"/>
      <c r="HT79" s="652"/>
      <c r="HU79" s="652"/>
      <c r="HV79" s="652"/>
      <c r="HW79" s="652"/>
      <c r="HX79" s="652"/>
      <c r="HY79" s="652"/>
      <c r="HZ79" s="652"/>
      <c r="IA79" s="652"/>
      <c r="IB79" s="652"/>
      <c r="IC79" s="652"/>
      <c r="ID79" s="652"/>
      <c r="IE79" s="652"/>
      <c r="IF79" s="652"/>
      <c r="IG79" s="652"/>
      <c r="IH79" s="652"/>
      <c r="II79" s="652"/>
      <c r="IJ79" s="652"/>
      <c r="IK79" s="652"/>
      <c r="IL79" s="652"/>
      <c r="IM79" s="652"/>
      <c r="IN79" s="652"/>
      <c r="IO79" s="652"/>
      <c r="IP79" s="652"/>
      <c r="IQ79" s="652"/>
      <c r="IR79" s="652"/>
      <c r="IS79" s="652"/>
      <c r="IT79" s="652"/>
      <c r="IU79" s="652"/>
      <c r="IV79" s="652"/>
    </row>
    <row r="80" spans="210:256" s="689" customFormat="1" ht="15.75">
      <c r="HB80" s="652"/>
      <c r="HC80" s="652"/>
      <c r="HD80" s="652"/>
      <c r="HE80" s="652"/>
      <c r="HF80" s="652"/>
      <c r="HG80" s="652"/>
      <c r="HH80" s="652"/>
      <c r="HI80" s="652"/>
      <c r="HJ80" s="652"/>
      <c r="HK80" s="652"/>
      <c r="HL80" s="652"/>
      <c r="HM80" s="652"/>
      <c r="HN80" s="652"/>
      <c r="HO80" s="652"/>
      <c r="HP80" s="652"/>
      <c r="HQ80" s="652"/>
      <c r="HR80" s="652"/>
      <c r="HS80" s="652"/>
      <c r="HT80" s="652"/>
      <c r="HU80" s="652"/>
      <c r="HV80" s="652"/>
      <c r="HW80" s="652"/>
      <c r="HX80" s="652"/>
      <c r="HY80" s="652"/>
      <c r="HZ80" s="652"/>
      <c r="IA80" s="652"/>
      <c r="IB80" s="652"/>
      <c r="IC80" s="652"/>
      <c r="ID80" s="652"/>
      <c r="IE80" s="652"/>
      <c r="IF80" s="652"/>
      <c r="IG80" s="652"/>
      <c r="IH80" s="652"/>
      <c r="II80" s="652"/>
      <c r="IJ80" s="652"/>
      <c r="IK80" s="652"/>
      <c r="IL80" s="652"/>
      <c r="IM80" s="652"/>
      <c r="IN80" s="652"/>
      <c r="IO80" s="652"/>
      <c r="IP80" s="652"/>
      <c r="IQ80" s="652"/>
      <c r="IR80" s="652"/>
      <c r="IS80" s="652"/>
      <c r="IT80" s="652"/>
      <c r="IU80" s="652"/>
      <c r="IV80" s="652"/>
    </row>
    <row r="81" spans="210:256" s="689" customFormat="1" ht="15.75">
      <c r="HB81" s="652"/>
      <c r="HC81" s="652"/>
      <c r="HD81" s="652"/>
      <c r="HE81" s="652"/>
      <c r="HF81" s="652"/>
      <c r="HG81" s="652"/>
      <c r="HH81" s="652"/>
      <c r="HI81" s="652"/>
      <c r="HJ81" s="652"/>
      <c r="HK81" s="652"/>
      <c r="HL81" s="652"/>
      <c r="HM81" s="652"/>
      <c r="HN81" s="652"/>
      <c r="HO81" s="652"/>
      <c r="HP81" s="652"/>
      <c r="HQ81" s="652"/>
      <c r="HR81" s="652"/>
      <c r="HS81" s="652"/>
      <c r="HT81" s="652"/>
      <c r="HU81" s="652"/>
      <c r="HV81" s="652"/>
      <c r="HW81" s="652"/>
      <c r="HX81" s="652"/>
      <c r="HY81" s="652"/>
      <c r="HZ81" s="652"/>
      <c r="IA81" s="652"/>
      <c r="IB81" s="652"/>
      <c r="IC81" s="652"/>
      <c r="ID81" s="652"/>
      <c r="IE81" s="652"/>
      <c r="IF81" s="652"/>
      <c r="IG81" s="652"/>
      <c r="IH81" s="652"/>
      <c r="II81" s="652"/>
      <c r="IJ81" s="652"/>
      <c r="IK81" s="652"/>
      <c r="IL81" s="652"/>
      <c r="IM81" s="652"/>
      <c r="IN81" s="652"/>
      <c r="IO81" s="652"/>
      <c r="IP81" s="652"/>
      <c r="IQ81" s="652"/>
      <c r="IR81" s="652"/>
      <c r="IS81" s="652"/>
      <c r="IT81" s="652"/>
      <c r="IU81" s="652"/>
      <c r="IV81" s="652"/>
    </row>
    <row r="82" spans="210:256" s="689" customFormat="1" ht="15.75">
      <c r="HB82" s="652"/>
      <c r="HC82" s="652"/>
      <c r="HD82" s="652"/>
      <c r="HE82" s="652"/>
      <c r="HF82" s="652"/>
      <c r="HG82" s="652"/>
      <c r="HH82" s="652"/>
      <c r="HI82" s="652"/>
      <c r="HJ82" s="652"/>
      <c r="HK82" s="652"/>
      <c r="HL82" s="652"/>
      <c r="HM82" s="652"/>
      <c r="HN82" s="652"/>
      <c r="HO82" s="652"/>
      <c r="HP82" s="652"/>
      <c r="HQ82" s="652"/>
      <c r="HR82" s="652"/>
      <c r="HS82" s="652"/>
      <c r="HT82" s="652"/>
      <c r="HU82" s="652"/>
      <c r="HV82" s="652"/>
      <c r="HW82" s="652"/>
      <c r="HX82" s="652"/>
      <c r="HY82" s="652"/>
      <c r="HZ82" s="652"/>
      <c r="IA82" s="652"/>
      <c r="IB82" s="652"/>
      <c r="IC82" s="652"/>
      <c r="ID82" s="652"/>
      <c r="IE82" s="652"/>
      <c r="IF82" s="652"/>
      <c r="IG82" s="652"/>
      <c r="IH82" s="652"/>
      <c r="II82" s="652"/>
      <c r="IJ82" s="652"/>
      <c r="IK82" s="652"/>
      <c r="IL82" s="652"/>
      <c r="IM82" s="652"/>
      <c r="IN82" s="652"/>
      <c r="IO82" s="652"/>
      <c r="IP82" s="652"/>
      <c r="IQ82" s="652"/>
      <c r="IR82" s="652"/>
      <c r="IS82" s="652"/>
      <c r="IT82" s="652"/>
      <c r="IU82" s="652"/>
      <c r="IV82" s="652"/>
    </row>
    <row r="83" spans="210:256" s="689" customFormat="1" ht="15.75">
      <c r="HB83" s="652"/>
      <c r="HC83" s="652"/>
      <c r="HD83" s="652"/>
      <c r="HE83" s="652"/>
      <c r="HF83" s="652"/>
      <c r="HG83" s="652"/>
      <c r="HH83" s="652"/>
      <c r="HI83" s="652"/>
      <c r="HJ83" s="652"/>
      <c r="HK83" s="652"/>
      <c r="HL83" s="652"/>
      <c r="HM83" s="652"/>
      <c r="HN83" s="652"/>
      <c r="HO83" s="652"/>
      <c r="HP83" s="652"/>
      <c r="HQ83" s="652"/>
      <c r="HR83" s="652"/>
      <c r="HS83" s="652"/>
      <c r="HT83" s="652"/>
      <c r="HU83" s="652"/>
      <c r="HV83" s="652"/>
      <c r="HW83" s="652"/>
      <c r="HX83" s="652"/>
      <c r="HY83" s="652"/>
      <c r="HZ83" s="652"/>
      <c r="IA83" s="652"/>
      <c r="IB83" s="652"/>
      <c r="IC83" s="652"/>
      <c r="ID83" s="652"/>
      <c r="IE83" s="652"/>
      <c r="IF83" s="652"/>
      <c r="IG83" s="652"/>
      <c r="IH83" s="652"/>
      <c r="II83" s="652"/>
      <c r="IJ83" s="652"/>
      <c r="IK83" s="652"/>
      <c r="IL83" s="652"/>
      <c r="IM83" s="652"/>
      <c r="IN83" s="652"/>
      <c r="IO83" s="652"/>
      <c r="IP83" s="652"/>
      <c r="IQ83" s="652"/>
      <c r="IR83" s="652"/>
      <c r="IS83" s="652"/>
      <c r="IT83" s="652"/>
      <c r="IU83" s="652"/>
      <c r="IV83" s="652"/>
    </row>
    <row r="84" spans="210:256" s="689" customFormat="1" ht="15.75">
      <c r="HB84" s="652"/>
      <c r="HC84" s="652"/>
      <c r="HD84" s="652"/>
      <c r="HE84" s="652"/>
      <c r="HF84" s="652"/>
      <c r="HG84" s="652"/>
      <c r="HH84" s="652"/>
      <c r="HI84" s="652"/>
      <c r="HJ84" s="652"/>
      <c r="HK84" s="652"/>
      <c r="HL84" s="652"/>
      <c r="HM84" s="652"/>
      <c r="HN84" s="652"/>
      <c r="HO84" s="652"/>
      <c r="HP84" s="652"/>
      <c r="HQ84" s="652"/>
      <c r="HR84" s="652"/>
      <c r="HS84" s="652"/>
      <c r="HT84" s="652"/>
      <c r="HU84" s="652"/>
      <c r="HV84" s="652"/>
      <c r="HW84" s="652"/>
      <c r="HX84" s="652"/>
      <c r="HY84" s="652"/>
      <c r="HZ84" s="652"/>
      <c r="IA84" s="652"/>
      <c r="IB84" s="652"/>
      <c r="IC84" s="652"/>
      <c r="ID84" s="652"/>
      <c r="IE84" s="652"/>
      <c r="IF84" s="652"/>
      <c r="IG84" s="652"/>
      <c r="IH84" s="652"/>
      <c r="II84" s="652"/>
      <c r="IJ84" s="652"/>
      <c r="IK84" s="652"/>
      <c r="IL84" s="652"/>
      <c r="IM84" s="652"/>
      <c r="IN84" s="652"/>
      <c r="IO84" s="652"/>
      <c r="IP84" s="652"/>
      <c r="IQ84" s="652"/>
      <c r="IR84" s="652"/>
      <c r="IS84" s="652"/>
      <c r="IT84" s="652"/>
      <c r="IU84" s="652"/>
      <c r="IV84" s="652"/>
    </row>
    <row r="85" spans="210:256" s="689" customFormat="1" ht="15.75">
      <c r="HB85" s="652"/>
      <c r="HC85" s="652"/>
      <c r="HD85" s="652"/>
      <c r="HE85" s="652"/>
      <c r="HF85" s="652"/>
      <c r="HG85" s="652"/>
      <c r="HH85" s="652"/>
      <c r="HI85" s="652"/>
      <c r="HJ85" s="652"/>
      <c r="HK85" s="652"/>
      <c r="HL85" s="652"/>
      <c r="HM85" s="652"/>
      <c r="HN85" s="652"/>
      <c r="HO85" s="652"/>
      <c r="HP85" s="652"/>
      <c r="HQ85" s="652"/>
      <c r="HR85" s="652"/>
      <c r="HS85" s="652"/>
      <c r="HT85" s="652"/>
      <c r="HU85" s="652"/>
      <c r="HV85" s="652"/>
      <c r="HW85" s="652"/>
      <c r="HX85" s="652"/>
      <c r="HY85" s="652"/>
      <c r="HZ85" s="652"/>
      <c r="IA85" s="652"/>
      <c r="IB85" s="652"/>
      <c r="IC85" s="652"/>
      <c r="ID85" s="652"/>
      <c r="IE85" s="652"/>
      <c r="IF85" s="652"/>
      <c r="IG85" s="652"/>
      <c r="IH85" s="652"/>
      <c r="II85" s="652"/>
      <c r="IJ85" s="652"/>
      <c r="IK85" s="652"/>
      <c r="IL85" s="652"/>
      <c r="IM85" s="652"/>
      <c r="IN85" s="652"/>
      <c r="IO85" s="652"/>
      <c r="IP85" s="652"/>
      <c r="IQ85" s="652"/>
      <c r="IR85" s="652"/>
      <c r="IS85" s="652"/>
      <c r="IT85" s="652"/>
      <c r="IU85" s="652"/>
      <c r="IV85" s="652"/>
    </row>
    <row r="86" spans="210:256" s="689" customFormat="1" ht="15.75">
      <c r="HB86" s="652"/>
      <c r="HC86" s="652"/>
      <c r="HD86" s="652"/>
      <c r="HE86" s="652"/>
      <c r="HF86" s="652"/>
      <c r="HG86" s="652"/>
      <c r="HH86" s="652"/>
      <c r="HI86" s="652"/>
      <c r="HJ86" s="652"/>
      <c r="HK86" s="652"/>
      <c r="HL86" s="652"/>
      <c r="HM86" s="652"/>
      <c r="HN86" s="652"/>
      <c r="HO86" s="652"/>
      <c r="HP86" s="652"/>
      <c r="HQ86" s="652"/>
      <c r="HR86" s="652"/>
      <c r="HS86" s="652"/>
      <c r="HT86" s="652"/>
      <c r="HU86" s="652"/>
      <c r="HV86" s="652"/>
      <c r="HW86" s="652"/>
      <c r="HX86" s="652"/>
      <c r="HY86" s="652"/>
      <c r="HZ86" s="652"/>
      <c r="IA86" s="652"/>
      <c r="IB86" s="652"/>
      <c r="IC86" s="652"/>
      <c r="ID86" s="652"/>
      <c r="IE86" s="652"/>
      <c r="IF86" s="652"/>
      <c r="IG86" s="652"/>
      <c r="IH86" s="652"/>
      <c r="II86" s="652"/>
      <c r="IJ86" s="652"/>
      <c r="IK86" s="652"/>
      <c r="IL86" s="652"/>
      <c r="IM86" s="652"/>
      <c r="IN86" s="652"/>
      <c r="IO86" s="652"/>
      <c r="IP86" s="652"/>
      <c r="IQ86" s="652"/>
      <c r="IR86" s="652"/>
      <c r="IS86" s="652"/>
      <c r="IT86" s="652"/>
      <c r="IU86" s="652"/>
      <c r="IV86" s="652"/>
    </row>
    <row r="87" spans="210:256" s="689" customFormat="1" ht="15.75">
      <c r="HB87" s="652"/>
      <c r="HC87" s="652"/>
      <c r="HD87" s="652"/>
      <c r="HE87" s="652"/>
      <c r="HF87" s="652"/>
      <c r="HG87" s="652"/>
      <c r="HH87" s="652"/>
      <c r="HI87" s="652"/>
      <c r="HJ87" s="652"/>
      <c r="HK87" s="652"/>
      <c r="HL87" s="652"/>
      <c r="HM87" s="652"/>
      <c r="HN87" s="652"/>
      <c r="HO87" s="652"/>
      <c r="HP87" s="652"/>
      <c r="HQ87" s="652"/>
      <c r="HR87" s="652"/>
      <c r="HS87" s="652"/>
      <c r="HT87" s="652"/>
      <c r="HU87" s="652"/>
      <c r="HV87" s="652"/>
      <c r="HW87" s="652"/>
      <c r="HX87" s="652"/>
      <c r="HY87" s="652"/>
      <c r="HZ87" s="652"/>
      <c r="IA87" s="652"/>
      <c r="IB87" s="652"/>
      <c r="IC87" s="652"/>
      <c r="ID87" s="652"/>
      <c r="IE87" s="652"/>
      <c r="IF87" s="652"/>
      <c r="IG87" s="652"/>
      <c r="IH87" s="652"/>
      <c r="II87" s="652"/>
      <c r="IJ87" s="652"/>
      <c r="IK87" s="652"/>
      <c r="IL87" s="652"/>
      <c r="IM87" s="652"/>
      <c r="IN87" s="652"/>
      <c r="IO87" s="652"/>
      <c r="IP87" s="652"/>
      <c r="IQ87" s="652"/>
      <c r="IR87" s="652"/>
      <c r="IS87" s="652"/>
      <c r="IT87" s="652"/>
      <c r="IU87" s="652"/>
      <c r="IV87" s="652"/>
    </row>
    <row r="88" spans="210:256" s="689" customFormat="1" ht="15.75">
      <c r="HB88" s="652"/>
      <c r="HC88" s="652"/>
      <c r="HD88" s="652"/>
      <c r="HE88" s="652"/>
      <c r="HF88" s="652"/>
      <c r="HG88" s="652"/>
      <c r="HH88" s="652"/>
      <c r="HI88" s="652"/>
      <c r="HJ88" s="652"/>
      <c r="HK88" s="652"/>
      <c r="HL88" s="652"/>
      <c r="HM88" s="652"/>
      <c r="HN88" s="652"/>
      <c r="HO88" s="652"/>
      <c r="HP88" s="652"/>
      <c r="HQ88" s="652"/>
      <c r="HR88" s="652"/>
      <c r="HS88" s="652"/>
      <c r="HT88" s="652"/>
      <c r="HU88" s="652"/>
      <c r="HV88" s="652"/>
      <c r="HW88" s="652"/>
      <c r="HX88" s="652"/>
      <c r="HY88" s="652"/>
      <c r="HZ88" s="652"/>
      <c r="IA88" s="652"/>
      <c r="IB88" s="652"/>
      <c r="IC88" s="652"/>
      <c r="ID88" s="652"/>
      <c r="IE88" s="652"/>
      <c r="IF88" s="652"/>
      <c r="IG88" s="652"/>
      <c r="IH88" s="652"/>
      <c r="II88" s="652"/>
      <c r="IJ88" s="652"/>
      <c r="IK88" s="652"/>
      <c r="IL88" s="652"/>
      <c r="IM88" s="652"/>
      <c r="IN88" s="652"/>
      <c r="IO88" s="652"/>
      <c r="IP88" s="652"/>
      <c r="IQ88" s="652"/>
      <c r="IR88" s="652"/>
      <c r="IS88" s="652"/>
      <c r="IT88" s="652"/>
      <c r="IU88" s="652"/>
      <c r="IV88" s="652"/>
    </row>
    <row r="89" spans="210:256" s="689" customFormat="1" ht="15.75">
      <c r="HB89" s="652"/>
      <c r="HC89" s="652"/>
      <c r="HD89" s="652"/>
      <c r="HE89" s="652"/>
      <c r="HF89" s="652"/>
      <c r="HG89" s="652"/>
      <c r="HH89" s="652"/>
      <c r="HI89" s="652"/>
      <c r="HJ89" s="652"/>
      <c r="HK89" s="652"/>
      <c r="HL89" s="652"/>
      <c r="HM89" s="652"/>
      <c r="HN89" s="652"/>
      <c r="HO89" s="652"/>
      <c r="HP89" s="652"/>
      <c r="HQ89" s="652"/>
      <c r="HR89" s="652"/>
      <c r="HS89" s="652"/>
      <c r="HT89" s="652"/>
      <c r="HU89" s="652"/>
      <c r="HV89" s="652"/>
      <c r="HW89" s="652"/>
      <c r="HX89" s="652"/>
      <c r="HY89" s="652"/>
      <c r="HZ89" s="652"/>
      <c r="IA89" s="652"/>
      <c r="IB89" s="652"/>
      <c r="IC89" s="652"/>
      <c r="ID89" s="652"/>
      <c r="IE89" s="652"/>
      <c r="IF89" s="652"/>
      <c r="IG89" s="652"/>
      <c r="IH89" s="652"/>
      <c r="II89" s="652"/>
      <c r="IJ89" s="652"/>
      <c r="IK89" s="652"/>
      <c r="IL89" s="652"/>
      <c r="IM89" s="652"/>
      <c r="IN89" s="652"/>
      <c r="IO89" s="652"/>
      <c r="IP89" s="652"/>
      <c r="IQ89" s="652"/>
      <c r="IR89" s="652"/>
      <c r="IS89" s="652"/>
      <c r="IT89" s="652"/>
      <c r="IU89" s="652"/>
      <c r="IV89" s="652"/>
    </row>
    <row r="90" spans="210:256" s="689" customFormat="1" ht="15.75">
      <c r="HB90" s="652"/>
      <c r="HC90" s="652"/>
      <c r="HD90" s="652"/>
      <c r="HE90" s="652"/>
      <c r="HF90" s="652"/>
      <c r="HG90" s="652"/>
      <c r="HH90" s="652"/>
      <c r="HI90" s="652"/>
      <c r="HJ90" s="652"/>
      <c r="HK90" s="652"/>
      <c r="HL90" s="652"/>
      <c r="HM90" s="652"/>
      <c r="HN90" s="652"/>
      <c r="HO90" s="652"/>
      <c r="HP90" s="652"/>
      <c r="HQ90" s="652"/>
      <c r="HR90" s="652"/>
      <c r="HS90" s="652"/>
      <c r="HT90" s="652"/>
      <c r="HU90" s="652"/>
      <c r="HV90" s="652"/>
      <c r="HW90" s="652"/>
      <c r="HX90" s="652"/>
      <c r="HY90" s="652"/>
      <c r="HZ90" s="652"/>
      <c r="IA90" s="652"/>
      <c r="IB90" s="652"/>
      <c r="IC90" s="652"/>
      <c r="ID90" s="652"/>
      <c r="IE90" s="652"/>
      <c r="IF90" s="652"/>
      <c r="IG90" s="652"/>
      <c r="IH90" s="652"/>
      <c r="II90" s="652"/>
      <c r="IJ90" s="652"/>
      <c r="IK90" s="652"/>
      <c r="IL90" s="652"/>
      <c r="IM90" s="652"/>
      <c r="IN90" s="652"/>
      <c r="IO90" s="652"/>
      <c r="IP90" s="652"/>
      <c r="IQ90" s="652"/>
      <c r="IR90" s="652"/>
      <c r="IS90" s="652"/>
      <c r="IT90" s="652"/>
      <c r="IU90" s="652"/>
      <c r="IV90" s="652"/>
    </row>
    <row r="91" spans="210:256" s="689" customFormat="1" ht="15.75">
      <c r="HB91" s="652"/>
      <c r="HC91" s="652"/>
      <c r="HD91" s="652"/>
      <c r="HE91" s="652"/>
      <c r="HF91" s="652"/>
      <c r="HG91" s="652"/>
      <c r="HH91" s="652"/>
      <c r="HI91" s="652"/>
      <c r="HJ91" s="652"/>
      <c r="HK91" s="652"/>
      <c r="HL91" s="652"/>
      <c r="HM91" s="652"/>
      <c r="HN91" s="652"/>
      <c r="HO91" s="652"/>
      <c r="HP91" s="652"/>
      <c r="HQ91" s="652"/>
      <c r="HR91" s="652"/>
      <c r="HS91" s="652"/>
      <c r="HT91" s="652"/>
      <c r="HU91" s="652"/>
      <c r="HV91" s="652"/>
      <c r="HW91" s="652"/>
      <c r="HX91" s="652"/>
      <c r="HY91" s="652"/>
      <c r="HZ91" s="652"/>
      <c r="IA91" s="652"/>
      <c r="IB91" s="652"/>
      <c r="IC91" s="652"/>
      <c r="ID91" s="652"/>
      <c r="IE91" s="652"/>
      <c r="IF91" s="652"/>
      <c r="IG91" s="652"/>
      <c r="IH91" s="652"/>
      <c r="II91" s="652"/>
      <c r="IJ91" s="652"/>
      <c r="IK91" s="652"/>
      <c r="IL91" s="652"/>
      <c r="IM91" s="652"/>
      <c r="IN91" s="652"/>
      <c r="IO91" s="652"/>
      <c r="IP91" s="652"/>
      <c r="IQ91" s="652"/>
      <c r="IR91" s="652"/>
      <c r="IS91" s="652"/>
      <c r="IT91" s="652"/>
      <c r="IU91" s="652"/>
      <c r="IV91" s="652"/>
    </row>
    <row r="92" spans="210:256" s="689" customFormat="1" ht="15.75">
      <c r="HB92" s="652"/>
      <c r="HC92" s="652"/>
      <c r="HD92" s="652"/>
      <c r="HE92" s="652"/>
      <c r="HF92" s="652"/>
      <c r="HG92" s="652"/>
      <c r="HH92" s="652"/>
      <c r="HI92" s="652"/>
      <c r="HJ92" s="652"/>
      <c r="HK92" s="652"/>
      <c r="HL92" s="652"/>
      <c r="HM92" s="652"/>
      <c r="HN92" s="652"/>
      <c r="HO92" s="652"/>
      <c r="HP92" s="652"/>
      <c r="HQ92" s="652"/>
      <c r="HR92" s="652"/>
      <c r="HS92" s="652"/>
      <c r="HT92" s="652"/>
      <c r="HU92" s="652"/>
      <c r="HV92" s="652"/>
      <c r="HW92" s="652"/>
      <c r="HX92" s="652"/>
      <c r="HY92" s="652"/>
      <c r="HZ92" s="652"/>
      <c r="IA92" s="652"/>
      <c r="IB92" s="652"/>
      <c r="IC92" s="652"/>
      <c r="ID92" s="652"/>
      <c r="IE92" s="652"/>
      <c r="IF92" s="652"/>
      <c r="IG92" s="652"/>
      <c r="IH92" s="652"/>
      <c r="II92" s="652"/>
      <c r="IJ92" s="652"/>
      <c r="IK92" s="652"/>
      <c r="IL92" s="652"/>
      <c r="IM92" s="652"/>
      <c r="IN92" s="652"/>
      <c r="IO92" s="652"/>
      <c r="IP92" s="652"/>
      <c r="IQ92" s="652"/>
      <c r="IR92" s="652"/>
      <c r="IS92" s="652"/>
      <c r="IT92" s="652"/>
      <c r="IU92" s="652"/>
      <c r="IV92" s="652"/>
    </row>
    <row r="93" spans="210:256" s="689" customFormat="1" ht="15.75">
      <c r="HB93" s="652"/>
      <c r="HC93" s="652"/>
      <c r="HD93" s="652"/>
      <c r="HE93" s="652"/>
      <c r="HF93" s="652"/>
      <c r="HG93" s="652"/>
      <c r="HH93" s="652"/>
      <c r="HI93" s="652"/>
      <c r="HJ93" s="652"/>
      <c r="HK93" s="652"/>
      <c r="HL93" s="652"/>
      <c r="HM93" s="652"/>
      <c r="HN93" s="652"/>
      <c r="HO93" s="652"/>
      <c r="HP93" s="652"/>
      <c r="HQ93" s="652"/>
      <c r="HR93" s="652"/>
      <c r="HS93" s="652"/>
      <c r="HT93" s="652"/>
      <c r="HU93" s="652"/>
      <c r="HV93" s="652"/>
      <c r="HW93" s="652"/>
      <c r="HX93" s="652"/>
      <c r="HY93" s="652"/>
      <c r="HZ93" s="652"/>
      <c r="IA93" s="652"/>
      <c r="IB93" s="652"/>
      <c r="IC93" s="652"/>
      <c r="ID93" s="652"/>
      <c r="IE93" s="652"/>
      <c r="IF93" s="652"/>
      <c r="IG93" s="652"/>
      <c r="IH93" s="652"/>
      <c r="II93" s="652"/>
      <c r="IJ93" s="652"/>
      <c r="IK93" s="652"/>
      <c r="IL93" s="652"/>
      <c r="IM93" s="652"/>
      <c r="IN93" s="652"/>
      <c r="IO93" s="652"/>
      <c r="IP93" s="652"/>
      <c r="IQ93" s="652"/>
      <c r="IR93" s="652"/>
      <c r="IS93" s="652"/>
      <c r="IT93" s="652"/>
      <c r="IU93" s="652"/>
      <c r="IV93" s="652"/>
    </row>
    <row r="94" spans="210:256" s="689" customFormat="1" ht="15.75">
      <c r="HB94" s="652"/>
      <c r="HC94" s="652"/>
      <c r="HD94" s="652"/>
      <c r="HE94" s="652"/>
      <c r="HF94" s="652"/>
      <c r="HG94" s="652"/>
      <c r="HH94" s="652"/>
      <c r="HI94" s="652"/>
      <c r="HJ94" s="652"/>
      <c r="HK94" s="652"/>
      <c r="HL94" s="652"/>
      <c r="HM94" s="652"/>
      <c r="HN94" s="652"/>
      <c r="HO94" s="652"/>
      <c r="HP94" s="652"/>
      <c r="HQ94" s="652"/>
      <c r="HR94" s="652"/>
      <c r="HS94" s="652"/>
      <c r="HT94" s="652"/>
      <c r="HU94" s="652"/>
      <c r="HV94" s="652"/>
      <c r="HW94" s="652"/>
      <c r="HX94" s="652"/>
      <c r="HY94" s="652"/>
      <c r="HZ94" s="652"/>
      <c r="IA94" s="652"/>
      <c r="IB94" s="652"/>
      <c r="IC94" s="652"/>
      <c r="ID94" s="652"/>
      <c r="IE94" s="652"/>
      <c r="IF94" s="652"/>
      <c r="IG94" s="652"/>
      <c r="IH94" s="652"/>
      <c r="II94" s="652"/>
      <c r="IJ94" s="652"/>
      <c r="IK94" s="652"/>
      <c r="IL94" s="652"/>
      <c r="IM94" s="652"/>
      <c r="IN94" s="652"/>
      <c r="IO94" s="652"/>
      <c r="IP94" s="652"/>
      <c r="IQ94" s="652"/>
      <c r="IR94" s="652"/>
      <c r="IS94" s="652"/>
      <c r="IT94" s="652"/>
      <c r="IU94" s="652"/>
      <c r="IV94" s="652"/>
    </row>
    <row r="95" spans="210:256" s="689" customFormat="1" ht="15.75">
      <c r="HB95" s="652"/>
      <c r="HC95" s="652"/>
      <c r="HD95" s="652"/>
      <c r="HE95" s="652"/>
      <c r="HF95" s="652"/>
      <c r="HG95" s="652"/>
      <c r="HH95" s="652"/>
      <c r="HI95" s="652"/>
      <c r="HJ95" s="652"/>
      <c r="HK95" s="652"/>
      <c r="HL95" s="652"/>
      <c r="HM95" s="652"/>
      <c r="HN95" s="652"/>
      <c r="HO95" s="652"/>
      <c r="HP95" s="652"/>
      <c r="HQ95" s="652"/>
      <c r="HR95" s="652"/>
      <c r="HS95" s="652"/>
      <c r="HT95" s="652"/>
      <c r="HU95" s="652"/>
      <c r="HV95" s="652"/>
      <c r="HW95" s="652"/>
      <c r="HX95" s="652"/>
      <c r="HY95" s="652"/>
      <c r="HZ95" s="652"/>
      <c r="IA95" s="652"/>
      <c r="IB95" s="652"/>
      <c r="IC95" s="652"/>
      <c r="ID95" s="652"/>
      <c r="IE95" s="652"/>
      <c r="IF95" s="652"/>
      <c r="IG95" s="652"/>
      <c r="IH95" s="652"/>
      <c r="II95" s="652"/>
      <c r="IJ95" s="652"/>
      <c r="IK95" s="652"/>
      <c r="IL95" s="652"/>
      <c r="IM95" s="652"/>
      <c r="IN95" s="652"/>
      <c r="IO95" s="652"/>
      <c r="IP95" s="652"/>
      <c r="IQ95" s="652"/>
      <c r="IR95" s="652"/>
      <c r="IS95" s="652"/>
      <c r="IT95" s="652"/>
      <c r="IU95" s="652"/>
      <c r="IV95" s="652"/>
    </row>
    <row r="96" spans="210:256" s="689" customFormat="1" ht="15.75">
      <c r="HB96" s="652"/>
      <c r="HC96" s="652"/>
      <c r="HD96" s="652"/>
      <c r="HE96" s="652"/>
      <c r="HF96" s="652"/>
      <c r="HG96" s="652"/>
      <c r="HH96" s="652"/>
      <c r="HI96" s="652"/>
      <c r="HJ96" s="652"/>
      <c r="HK96" s="652"/>
      <c r="HL96" s="652"/>
      <c r="HM96" s="652"/>
      <c r="HN96" s="652"/>
      <c r="HO96" s="652"/>
      <c r="HP96" s="652"/>
      <c r="HQ96" s="652"/>
      <c r="HR96" s="652"/>
      <c r="HS96" s="652"/>
      <c r="HT96" s="652"/>
      <c r="HU96" s="652"/>
      <c r="HV96" s="652"/>
      <c r="HW96" s="652"/>
      <c r="HX96" s="652"/>
      <c r="HY96" s="652"/>
      <c r="HZ96" s="652"/>
      <c r="IA96" s="652"/>
      <c r="IB96" s="652"/>
      <c r="IC96" s="652"/>
      <c r="ID96" s="652"/>
      <c r="IE96" s="652"/>
      <c r="IF96" s="652"/>
      <c r="IG96" s="652"/>
      <c r="IH96" s="652"/>
      <c r="II96" s="652"/>
      <c r="IJ96" s="652"/>
      <c r="IK96" s="652"/>
      <c r="IL96" s="652"/>
      <c r="IM96" s="652"/>
      <c r="IN96" s="652"/>
      <c r="IO96" s="652"/>
      <c r="IP96" s="652"/>
      <c r="IQ96" s="652"/>
      <c r="IR96" s="652"/>
      <c r="IS96" s="652"/>
      <c r="IT96" s="652"/>
      <c r="IU96" s="652"/>
      <c r="IV96" s="652"/>
    </row>
    <row r="97" spans="210:256" s="689" customFormat="1" ht="15.75">
      <c r="HB97" s="652"/>
      <c r="HC97" s="652"/>
      <c r="HD97" s="652"/>
      <c r="HE97" s="652"/>
      <c r="HF97" s="652"/>
      <c r="HG97" s="652"/>
      <c r="HH97" s="652"/>
      <c r="HI97" s="652"/>
      <c r="HJ97" s="652"/>
      <c r="HK97" s="652"/>
      <c r="HL97" s="652"/>
      <c r="HM97" s="652"/>
      <c r="HN97" s="652"/>
      <c r="HO97" s="652"/>
      <c r="HP97" s="652"/>
      <c r="HQ97" s="652"/>
      <c r="HR97" s="652"/>
      <c r="HS97" s="652"/>
      <c r="HT97" s="652"/>
      <c r="HU97" s="652"/>
      <c r="HV97" s="652"/>
      <c r="HW97" s="652"/>
      <c r="HX97" s="652"/>
      <c r="HY97" s="652"/>
      <c r="HZ97" s="652"/>
      <c r="IA97" s="652"/>
      <c r="IB97" s="652"/>
      <c r="IC97" s="652"/>
      <c r="ID97" s="652"/>
      <c r="IE97" s="652"/>
      <c r="IF97" s="652"/>
      <c r="IG97" s="652"/>
      <c r="IH97" s="652"/>
      <c r="II97" s="652"/>
      <c r="IJ97" s="652"/>
      <c r="IK97" s="652"/>
      <c r="IL97" s="652"/>
      <c r="IM97" s="652"/>
      <c r="IN97" s="652"/>
      <c r="IO97" s="652"/>
      <c r="IP97" s="652"/>
      <c r="IQ97" s="652"/>
      <c r="IR97" s="652"/>
      <c r="IS97" s="652"/>
      <c r="IT97" s="652"/>
      <c r="IU97" s="652"/>
      <c r="IV97" s="652"/>
    </row>
    <row r="98" spans="210:256" s="689" customFormat="1" ht="15.75">
      <c r="HB98" s="652"/>
      <c r="HC98" s="652"/>
      <c r="HD98" s="652"/>
      <c r="HE98" s="652"/>
      <c r="HF98" s="652"/>
      <c r="HG98" s="652"/>
      <c r="HH98" s="652"/>
      <c r="HI98" s="652"/>
      <c r="HJ98" s="652"/>
      <c r="HK98" s="652"/>
      <c r="HL98" s="652"/>
      <c r="HM98" s="652"/>
      <c r="HN98" s="652"/>
      <c r="HO98" s="652"/>
      <c r="HP98" s="652"/>
      <c r="HQ98" s="652"/>
      <c r="HR98" s="652"/>
      <c r="HS98" s="652"/>
      <c r="HT98" s="652"/>
      <c r="HU98" s="652"/>
      <c r="HV98" s="652"/>
      <c r="HW98" s="652"/>
      <c r="HX98" s="652"/>
      <c r="HY98" s="652"/>
      <c r="HZ98" s="652"/>
      <c r="IA98" s="652"/>
      <c r="IB98" s="652"/>
      <c r="IC98" s="652"/>
      <c r="ID98" s="652"/>
      <c r="IE98" s="652"/>
      <c r="IF98" s="652"/>
      <c r="IG98" s="652"/>
      <c r="IH98" s="652"/>
      <c r="II98" s="652"/>
      <c r="IJ98" s="652"/>
      <c r="IK98" s="652"/>
      <c r="IL98" s="652"/>
      <c r="IM98" s="652"/>
      <c r="IN98" s="652"/>
      <c r="IO98" s="652"/>
      <c r="IP98" s="652"/>
      <c r="IQ98" s="652"/>
      <c r="IR98" s="652"/>
      <c r="IS98" s="652"/>
      <c r="IT98" s="652"/>
      <c r="IU98" s="652"/>
      <c r="IV98" s="652"/>
    </row>
    <row r="99" spans="210:256" s="689" customFormat="1" ht="15.75">
      <c r="HB99" s="652"/>
      <c r="HC99" s="652"/>
      <c r="HD99" s="652"/>
      <c r="HE99" s="652"/>
      <c r="HF99" s="652"/>
      <c r="HG99" s="652"/>
      <c r="HH99" s="652"/>
      <c r="HI99" s="652"/>
      <c r="HJ99" s="652"/>
      <c r="HK99" s="652"/>
      <c r="HL99" s="652"/>
      <c r="HM99" s="652"/>
      <c r="HN99" s="652"/>
      <c r="HO99" s="652"/>
      <c r="HP99" s="652"/>
      <c r="HQ99" s="652"/>
      <c r="HR99" s="652"/>
      <c r="HS99" s="652"/>
      <c r="HT99" s="652"/>
      <c r="HU99" s="652"/>
      <c r="HV99" s="652"/>
      <c r="HW99" s="652"/>
      <c r="HX99" s="652"/>
      <c r="HY99" s="652"/>
      <c r="HZ99" s="652"/>
      <c r="IA99" s="652"/>
      <c r="IB99" s="652"/>
      <c r="IC99" s="652"/>
      <c r="ID99" s="652"/>
      <c r="IE99" s="652"/>
      <c r="IF99" s="652"/>
      <c r="IG99" s="652"/>
      <c r="IH99" s="652"/>
      <c r="II99" s="652"/>
      <c r="IJ99" s="652"/>
      <c r="IK99" s="652"/>
      <c r="IL99" s="652"/>
      <c r="IM99" s="652"/>
      <c r="IN99" s="652"/>
      <c r="IO99" s="652"/>
      <c r="IP99" s="652"/>
      <c r="IQ99" s="652"/>
      <c r="IR99" s="652"/>
      <c r="IS99" s="652"/>
      <c r="IT99" s="652"/>
      <c r="IU99" s="652"/>
      <c r="IV99" s="652"/>
    </row>
    <row r="100" spans="210:256" s="689" customFormat="1" ht="15.75">
      <c r="HB100" s="652"/>
      <c r="HC100" s="652"/>
      <c r="HD100" s="652"/>
      <c r="HE100" s="652"/>
      <c r="HF100" s="652"/>
      <c r="HG100" s="652"/>
      <c r="HH100" s="652"/>
      <c r="HI100" s="652"/>
      <c r="HJ100" s="652"/>
      <c r="HK100" s="652"/>
      <c r="HL100" s="652"/>
      <c r="HM100" s="652"/>
      <c r="HN100" s="652"/>
      <c r="HO100" s="652"/>
      <c r="HP100" s="652"/>
      <c r="HQ100" s="652"/>
      <c r="HR100" s="652"/>
      <c r="HS100" s="652"/>
      <c r="HT100" s="652"/>
      <c r="HU100" s="652"/>
      <c r="HV100" s="652"/>
      <c r="HW100" s="652"/>
      <c r="HX100" s="652"/>
      <c r="HY100" s="652"/>
      <c r="HZ100" s="652"/>
      <c r="IA100" s="652"/>
      <c r="IB100" s="652"/>
      <c r="IC100" s="652"/>
      <c r="ID100" s="652"/>
      <c r="IE100" s="652"/>
      <c r="IF100" s="652"/>
      <c r="IG100" s="652"/>
      <c r="IH100" s="652"/>
      <c r="II100" s="652"/>
      <c r="IJ100" s="652"/>
      <c r="IK100" s="652"/>
      <c r="IL100" s="652"/>
      <c r="IM100" s="652"/>
      <c r="IN100" s="652"/>
      <c r="IO100" s="652"/>
      <c r="IP100" s="652"/>
      <c r="IQ100" s="652"/>
      <c r="IR100" s="652"/>
      <c r="IS100" s="652"/>
      <c r="IT100" s="652"/>
      <c r="IU100" s="652"/>
      <c r="IV100" s="652"/>
    </row>
    <row r="101" spans="210:256" s="689" customFormat="1" ht="15.75">
      <c r="HB101" s="652"/>
      <c r="HC101" s="652"/>
      <c r="HD101" s="652"/>
      <c r="HE101" s="652"/>
      <c r="HF101" s="652"/>
      <c r="HG101" s="652"/>
      <c r="HH101" s="652"/>
      <c r="HI101" s="652"/>
      <c r="HJ101" s="652"/>
      <c r="HK101" s="652"/>
      <c r="HL101" s="652"/>
      <c r="HM101" s="652"/>
      <c r="HN101" s="652"/>
      <c r="HO101" s="652"/>
      <c r="HP101" s="652"/>
      <c r="HQ101" s="652"/>
      <c r="HR101" s="652"/>
      <c r="HS101" s="652"/>
      <c r="HT101" s="652"/>
      <c r="HU101" s="652"/>
      <c r="HV101" s="652"/>
      <c r="HW101" s="652"/>
      <c r="HX101" s="652"/>
      <c r="HY101" s="652"/>
      <c r="HZ101" s="652"/>
      <c r="IA101" s="652"/>
      <c r="IB101" s="652"/>
      <c r="IC101" s="652"/>
      <c r="ID101" s="652"/>
      <c r="IE101" s="652"/>
      <c r="IF101" s="652"/>
      <c r="IG101" s="652"/>
      <c r="IH101" s="652"/>
      <c r="II101" s="652"/>
      <c r="IJ101" s="652"/>
      <c r="IK101" s="652"/>
      <c r="IL101" s="652"/>
      <c r="IM101" s="652"/>
      <c r="IN101" s="652"/>
      <c r="IO101" s="652"/>
      <c r="IP101" s="652"/>
      <c r="IQ101" s="652"/>
      <c r="IR101" s="652"/>
      <c r="IS101" s="652"/>
      <c r="IT101" s="652"/>
      <c r="IU101" s="652"/>
      <c r="IV101" s="652"/>
    </row>
    <row r="102" spans="210:256" s="689" customFormat="1" ht="15.75">
      <c r="HB102" s="652"/>
      <c r="HC102" s="652"/>
      <c r="HD102" s="652"/>
      <c r="HE102" s="652"/>
      <c r="HF102" s="652"/>
      <c r="HG102" s="652"/>
      <c r="HH102" s="652"/>
      <c r="HI102" s="652"/>
      <c r="HJ102" s="652"/>
      <c r="HK102" s="652"/>
      <c r="HL102" s="652"/>
      <c r="HM102" s="652"/>
      <c r="HN102" s="652"/>
      <c r="HO102" s="652"/>
      <c r="HP102" s="652"/>
      <c r="HQ102" s="652"/>
      <c r="HR102" s="652"/>
      <c r="HS102" s="652"/>
      <c r="HT102" s="652"/>
      <c r="HU102" s="652"/>
      <c r="HV102" s="652"/>
      <c r="HW102" s="652"/>
      <c r="HX102" s="652"/>
      <c r="HY102" s="652"/>
      <c r="HZ102" s="652"/>
      <c r="IA102" s="652"/>
      <c r="IB102" s="652"/>
      <c r="IC102" s="652"/>
      <c r="ID102" s="652"/>
      <c r="IE102" s="652"/>
      <c r="IF102" s="652"/>
      <c r="IG102" s="652"/>
      <c r="IH102" s="652"/>
      <c r="II102" s="652"/>
      <c r="IJ102" s="652"/>
      <c r="IK102" s="652"/>
      <c r="IL102" s="652"/>
      <c r="IM102" s="652"/>
      <c r="IN102" s="652"/>
      <c r="IO102" s="652"/>
      <c r="IP102" s="652"/>
      <c r="IQ102" s="652"/>
      <c r="IR102" s="652"/>
      <c r="IS102" s="652"/>
      <c r="IT102" s="652"/>
      <c r="IU102" s="652"/>
      <c r="IV102" s="652"/>
    </row>
    <row r="103" spans="210:256" s="689" customFormat="1" ht="15.75">
      <c r="HB103" s="652"/>
      <c r="HC103" s="652"/>
      <c r="HD103" s="652"/>
      <c r="HE103" s="652"/>
      <c r="HF103" s="652"/>
      <c r="HG103" s="652"/>
      <c r="HH103" s="652"/>
      <c r="HI103" s="652"/>
      <c r="HJ103" s="652"/>
      <c r="HK103" s="652"/>
      <c r="HL103" s="652"/>
      <c r="HM103" s="652"/>
      <c r="HN103" s="652"/>
      <c r="HO103" s="652"/>
      <c r="HP103" s="652"/>
      <c r="HQ103" s="652"/>
      <c r="HR103" s="652"/>
      <c r="HS103" s="652"/>
      <c r="HT103" s="652"/>
      <c r="HU103" s="652"/>
      <c r="HV103" s="652"/>
      <c r="HW103" s="652"/>
      <c r="HX103" s="652"/>
      <c r="HY103" s="652"/>
      <c r="HZ103" s="652"/>
      <c r="IA103" s="652"/>
      <c r="IB103" s="652"/>
      <c r="IC103" s="652"/>
      <c r="ID103" s="652"/>
      <c r="IE103" s="652"/>
      <c r="IF103" s="652"/>
      <c r="IG103" s="652"/>
      <c r="IH103" s="652"/>
      <c r="II103" s="652"/>
      <c r="IJ103" s="652"/>
      <c r="IK103" s="652"/>
      <c r="IL103" s="652"/>
      <c r="IM103" s="652"/>
      <c r="IN103" s="652"/>
      <c r="IO103" s="652"/>
      <c r="IP103" s="652"/>
      <c r="IQ103" s="652"/>
      <c r="IR103" s="652"/>
      <c r="IS103" s="652"/>
      <c r="IT103" s="652"/>
      <c r="IU103" s="652"/>
      <c r="IV103" s="652"/>
    </row>
    <row r="104" spans="210:256" s="689" customFormat="1" ht="15.75">
      <c r="HB104" s="652"/>
      <c r="HC104" s="652"/>
      <c r="HD104" s="652"/>
      <c r="HE104" s="652"/>
      <c r="HF104" s="652"/>
      <c r="HG104" s="652"/>
      <c r="HH104" s="652"/>
      <c r="HI104" s="652"/>
      <c r="HJ104" s="652"/>
      <c r="HK104" s="652"/>
      <c r="HL104" s="652"/>
      <c r="HM104" s="652"/>
      <c r="HN104" s="652"/>
      <c r="HO104" s="652"/>
      <c r="HP104" s="652"/>
      <c r="HQ104" s="652"/>
      <c r="HR104" s="652"/>
      <c r="HS104" s="652"/>
      <c r="HT104" s="652"/>
      <c r="HU104" s="652"/>
      <c r="HV104" s="652"/>
      <c r="HW104" s="652"/>
      <c r="HX104" s="652"/>
      <c r="HY104" s="652"/>
      <c r="HZ104" s="652"/>
      <c r="IA104" s="652"/>
      <c r="IB104" s="652"/>
      <c r="IC104" s="652"/>
      <c r="ID104" s="652"/>
      <c r="IE104" s="652"/>
      <c r="IF104" s="652"/>
      <c r="IG104" s="652"/>
      <c r="IH104" s="652"/>
      <c r="II104" s="652"/>
      <c r="IJ104" s="652"/>
      <c r="IK104" s="652"/>
      <c r="IL104" s="652"/>
      <c r="IM104" s="652"/>
      <c r="IN104" s="652"/>
      <c r="IO104" s="652"/>
      <c r="IP104" s="652"/>
      <c r="IQ104" s="652"/>
      <c r="IR104" s="652"/>
      <c r="IS104" s="652"/>
      <c r="IT104" s="652"/>
      <c r="IU104" s="652"/>
      <c r="IV104" s="652"/>
    </row>
    <row r="105" spans="210:256" s="689" customFormat="1" ht="15.75">
      <c r="HB105" s="652"/>
      <c r="HC105" s="652"/>
      <c r="HD105" s="652"/>
      <c r="HE105" s="652"/>
      <c r="HF105" s="652"/>
      <c r="HG105" s="652"/>
      <c r="HH105" s="652"/>
      <c r="HI105" s="652"/>
      <c r="HJ105" s="652"/>
      <c r="HK105" s="652"/>
      <c r="HL105" s="652"/>
      <c r="HM105" s="652"/>
      <c r="HN105" s="652"/>
      <c r="HO105" s="652"/>
      <c r="HP105" s="652"/>
      <c r="HQ105" s="652"/>
      <c r="HR105" s="652"/>
      <c r="HS105" s="652"/>
      <c r="HT105" s="652"/>
      <c r="HU105" s="652"/>
      <c r="HV105" s="652"/>
      <c r="HW105" s="652"/>
      <c r="HX105" s="652"/>
      <c r="HY105" s="652"/>
      <c r="HZ105" s="652"/>
      <c r="IA105" s="652"/>
      <c r="IB105" s="652"/>
      <c r="IC105" s="652"/>
      <c r="ID105" s="652"/>
      <c r="IE105" s="652"/>
      <c r="IF105" s="652"/>
      <c r="IG105" s="652"/>
      <c r="IH105" s="652"/>
      <c r="II105" s="652"/>
      <c r="IJ105" s="652"/>
      <c r="IK105" s="652"/>
      <c r="IL105" s="652"/>
      <c r="IM105" s="652"/>
      <c r="IN105" s="652"/>
      <c r="IO105" s="652"/>
      <c r="IP105" s="652"/>
      <c r="IQ105" s="652"/>
      <c r="IR105" s="652"/>
      <c r="IS105" s="652"/>
      <c r="IT105" s="652"/>
      <c r="IU105" s="652"/>
      <c r="IV105" s="652"/>
    </row>
    <row r="106" spans="210:256" s="689" customFormat="1" ht="15.75">
      <c r="HB106" s="652"/>
      <c r="HC106" s="652"/>
      <c r="HD106" s="652"/>
      <c r="HE106" s="652"/>
      <c r="HF106" s="652"/>
      <c r="HG106" s="652"/>
      <c r="HH106" s="652"/>
      <c r="HI106" s="652"/>
      <c r="HJ106" s="652"/>
      <c r="HK106" s="652"/>
      <c r="HL106" s="652"/>
      <c r="HM106" s="652"/>
      <c r="HN106" s="652"/>
      <c r="HO106" s="652"/>
      <c r="HP106" s="652"/>
      <c r="HQ106" s="652"/>
      <c r="HR106" s="652"/>
      <c r="HS106" s="652"/>
      <c r="HT106" s="652"/>
      <c r="HU106" s="652"/>
      <c r="HV106" s="652"/>
      <c r="HW106" s="652"/>
      <c r="HX106" s="652"/>
      <c r="HY106" s="652"/>
      <c r="HZ106" s="652"/>
      <c r="IA106" s="652"/>
      <c r="IB106" s="652"/>
      <c r="IC106" s="652"/>
      <c r="ID106" s="652"/>
      <c r="IE106" s="652"/>
      <c r="IF106" s="652"/>
      <c r="IG106" s="652"/>
      <c r="IH106" s="652"/>
      <c r="II106" s="652"/>
      <c r="IJ106" s="652"/>
      <c r="IK106" s="652"/>
      <c r="IL106" s="652"/>
      <c r="IM106" s="652"/>
      <c r="IN106" s="652"/>
      <c r="IO106" s="652"/>
      <c r="IP106" s="652"/>
      <c r="IQ106" s="652"/>
      <c r="IR106" s="652"/>
      <c r="IS106" s="652"/>
      <c r="IT106" s="652"/>
      <c r="IU106" s="652"/>
      <c r="IV106" s="652"/>
    </row>
    <row r="107" spans="210:256" s="689" customFormat="1" ht="15.75">
      <c r="HB107" s="652"/>
      <c r="HC107" s="652"/>
      <c r="HD107" s="652"/>
      <c r="HE107" s="652"/>
      <c r="HF107" s="652"/>
      <c r="HG107" s="652"/>
      <c r="HH107" s="652"/>
      <c r="HI107" s="652"/>
      <c r="HJ107" s="652"/>
      <c r="HK107" s="652"/>
      <c r="HL107" s="652"/>
      <c r="HM107" s="652"/>
      <c r="HN107" s="652"/>
      <c r="HO107" s="652"/>
      <c r="HP107" s="652"/>
      <c r="HQ107" s="652"/>
      <c r="HR107" s="652"/>
      <c r="HS107" s="652"/>
      <c r="HT107" s="652"/>
      <c r="HU107" s="652"/>
      <c r="HV107" s="652"/>
      <c r="HW107" s="652"/>
      <c r="HX107" s="652"/>
      <c r="HY107" s="652"/>
      <c r="HZ107" s="652"/>
      <c r="IA107" s="652"/>
      <c r="IB107" s="652"/>
      <c r="IC107" s="652"/>
      <c r="ID107" s="652"/>
      <c r="IE107" s="652"/>
      <c r="IF107" s="652"/>
      <c r="IG107" s="652"/>
      <c r="IH107" s="652"/>
      <c r="II107" s="652"/>
      <c r="IJ107" s="652"/>
      <c r="IK107" s="652"/>
      <c r="IL107" s="652"/>
      <c r="IM107" s="652"/>
      <c r="IN107" s="652"/>
      <c r="IO107" s="652"/>
      <c r="IP107" s="652"/>
      <c r="IQ107" s="652"/>
      <c r="IR107" s="652"/>
      <c r="IS107" s="652"/>
      <c r="IT107" s="652"/>
      <c r="IU107" s="652"/>
      <c r="IV107" s="652"/>
    </row>
    <row r="108" spans="210:256" s="689" customFormat="1" ht="15.75">
      <c r="HB108" s="652"/>
      <c r="HC108" s="652"/>
      <c r="HD108" s="652"/>
      <c r="HE108" s="652"/>
      <c r="HF108" s="652"/>
      <c r="HG108" s="652"/>
      <c r="HH108" s="652"/>
      <c r="HI108" s="652"/>
      <c r="HJ108" s="652"/>
      <c r="HK108" s="652"/>
      <c r="HL108" s="652"/>
      <c r="HM108" s="652"/>
      <c r="HN108" s="652"/>
      <c r="HO108" s="652"/>
      <c r="HP108" s="652"/>
      <c r="HQ108" s="652"/>
      <c r="HR108" s="652"/>
      <c r="HS108" s="652"/>
      <c r="HT108" s="652"/>
      <c r="HU108" s="652"/>
      <c r="HV108" s="652"/>
      <c r="HW108" s="652"/>
      <c r="HX108" s="652"/>
      <c r="HY108" s="652"/>
      <c r="HZ108" s="652"/>
      <c r="IA108" s="652"/>
      <c r="IB108" s="652"/>
      <c r="IC108" s="652"/>
      <c r="ID108" s="652"/>
      <c r="IE108" s="652"/>
      <c r="IF108" s="652"/>
      <c r="IG108" s="652"/>
      <c r="IH108" s="652"/>
      <c r="II108" s="652"/>
      <c r="IJ108" s="652"/>
      <c r="IK108" s="652"/>
      <c r="IL108" s="652"/>
      <c r="IM108" s="652"/>
      <c r="IN108" s="652"/>
      <c r="IO108" s="652"/>
      <c r="IP108" s="652"/>
      <c r="IQ108" s="652"/>
      <c r="IR108" s="652"/>
      <c r="IS108" s="652"/>
      <c r="IT108" s="652"/>
      <c r="IU108" s="652"/>
      <c r="IV108" s="652"/>
    </row>
    <row r="109" spans="210:256" s="689" customFormat="1" ht="15.75">
      <c r="HB109" s="652"/>
      <c r="HC109" s="652"/>
      <c r="HD109" s="652"/>
      <c r="HE109" s="652"/>
      <c r="HF109" s="652"/>
      <c r="HG109" s="652"/>
      <c r="HH109" s="652"/>
      <c r="HI109" s="652"/>
      <c r="HJ109" s="652"/>
      <c r="HK109" s="652"/>
      <c r="HL109" s="652"/>
      <c r="HM109" s="652"/>
      <c r="HN109" s="652"/>
      <c r="HO109" s="652"/>
      <c r="HP109" s="652"/>
      <c r="HQ109" s="652"/>
      <c r="HR109" s="652"/>
      <c r="HS109" s="652"/>
      <c r="HT109" s="652"/>
      <c r="HU109" s="652"/>
      <c r="HV109" s="652"/>
      <c r="HW109" s="652"/>
      <c r="HX109" s="652"/>
      <c r="HY109" s="652"/>
      <c r="HZ109" s="652"/>
      <c r="IA109" s="652"/>
      <c r="IB109" s="652"/>
      <c r="IC109" s="652"/>
      <c r="ID109" s="652"/>
      <c r="IE109" s="652"/>
      <c r="IF109" s="652"/>
      <c r="IG109" s="652"/>
      <c r="IH109" s="652"/>
      <c r="II109" s="652"/>
      <c r="IJ109" s="652"/>
      <c r="IK109" s="652"/>
      <c r="IL109" s="652"/>
      <c r="IM109" s="652"/>
      <c r="IN109" s="652"/>
      <c r="IO109" s="652"/>
      <c r="IP109" s="652"/>
      <c r="IQ109" s="652"/>
      <c r="IR109" s="652"/>
      <c r="IS109" s="652"/>
      <c r="IT109" s="652"/>
      <c r="IU109" s="652"/>
      <c r="IV109" s="652"/>
    </row>
    <row r="110" spans="210:256" s="689" customFormat="1" ht="15.75">
      <c r="HB110" s="652"/>
      <c r="HC110" s="652"/>
      <c r="HD110" s="652"/>
      <c r="HE110" s="652"/>
      <c r="HF110" s="652"/>
      <c r="HG110" s="652"/>
      <c r="HH110" s="652"/>
      <c r="HI110" s="652"/>
      <c r="HJ110" s="652"/>
      <c r="HK110" s="652"/>
      <c r="HL110" s="652"/>
      <c r="HM110" s="652"/>
      <c r="HN110" s="652"/>
      <c r="HO110" s="652"/>
      <c r="HP110" s="652"/>
      <c r="HQ110" s="652"/>
      <c r="HR110" s="652"/>
      <c r="HS110" s="652"/>
      <c r="HT110" s="652"/>
      <c r="HU110" s="652"/>
      <c r="HV110" s="652"/>
      <c r="HW110" s="652"/>
      <c r="HX110" s="652"/>
      <c r="HY110" s="652"/>
      <c r="HZ110" s="652"/>
      <c r="IA110" s="652"/>
      <c r="IB110" s="652"/>
      <c r="IC110" s="652"/>
      <c r="ID110" s="652"/>
      <c r="IE110" s="652"/>
      <c r="IF110" s="652"/>
      <c r="IG110" s="652"/>
      <c r="IH110" s="652"/>
      <c r="II110" s="652"/>
      <c r="IJ110" s="652"/>
      <c r="IK110" s="652"/>
      <c r="IL110" s="652"/>
      <c r="IM110" s="652"/>
      <c r="IN110" s="652"/>
      <c r="IO110" s="652"/>
      <c r="IP110" s="652"/>
      <c r="IQ110" s="652"/>
      <c r="IR110" s="652"/>
      <c r="IS110" s="652"/>
      <c r="IT110" s="652"/>
      <c r="IU110" s="652"/>
      <c r="IV110" s="652"/>
    </row>
    <row r="111" spans="210:256" s="689" customFormat="1" ht="15.75">
      <c r="HB111" s="652"/>
      <c r="HC111" s="652"/>
      <c r="HD111" s="652"/>
      <c r="HE111" s="652"/>
      <c r="HF111" s="652"/>
      <c r="HG111" s="652"/>
      <c r="HH111" s="652"/>
      <c r="HI111" s="652"/>
      <c r="HJ111" s="652"/>
      <c r="HK111" s="652"/>
      <c r="HL111" s="652"/>
      <c r="HM111" s="652"/>
      <c r="HN111" s="652"/>
      <c r="HO111" s="652"/>
      <c r="HP111" s="652"/>
      <c r="HQ111" s="652"/>
      <c r="HR111" s="652"/>
      <c r="HS111" s="652"/>
      <c r="HT111" s="652"/>
      <c r="HU111" s="652"/>
      <c r="HV111" s="652"/>
      <c r="HW111" s="652"/>
      <c r="HX111" s="652"/>
      <c r="HY111" s="652"/>
      <c r="HZ111" s="652"/>
      <c r="IA111" s="652"/>
      <c r="IB111" s="652"/>
      <c r="IC111" s="652"/>
      <c r="ID111" s="652"/>
      <c r="IE111" s="652"/>
      <c r="IF111" s="652"/>
      <c r="IG111" s="652"/>
      <c r="IH111" s="652"/>
      <c r="II111" s="652"/>
      <c r="IJ111" s="652"/>
      <c r="IK111" s="652"/>
      <c r="IL111" s="652"/>
      <c r="IM111" s="652"/>
      <c r="IN111" s="652"/>
      <c r="IO111" s="652"/>
      <c r="IP111" s="652"/>
      <c r="IQ111" s="652"/>
      <c r="IR111" s="652"/>
      <c r="IS111" s="652"/>
      <c r="IT111" s="652"/>
      <c r="IU111" s="652"/>
      <c r="IV111" s="652"/>
    </row>
    <row r="112" spans="210:256" s="689" customFormat="1" ht="15.75">
      <c r="HB112" s="652"/>
      <c r="HC112" s="652"/>
      <c r="HD112" s="652"/>
      <c r="HE112" s="652"/>
      <c r="HF112" s="652"/>
      <c r="HG112" s="652"/>
      <c r="HH112" s="652"/>
      <c r="HI112" s="652"/>
      <c r="HJ112" s="652"/>
      <c r="HK112" s="652"/>
      <c r="HL112" s="652"/>
      <c r="HM112" s="652"/>
      <c r="HN112" s="652"/>
      <c r="HO112" s="652"/>
      <c r="HP112" s="652"/>
      <c r="HQ112" s="652"/>
      <c r="HR112" s="652"/>
      <c r="HS112" s="652"/>
      <c r="HT112" s="652"/>
      <c r="HU112" s="652"/>
      <c r="HV112" s="652"/>
      <c r="HW112" s="652"/>
      <c r="HX112" s="652"/>
      <c r="HY112" s="652"/>
      <c r="HZ112" s="652"/>
      <c r="IA112" s="652"/>
      <c r="IB112" s="652"/>
      <c r="IC112" s="652"/>
      <c r="ID112" s="652"/>
      <c r="IE112" s="652"/>
      <c r="IF112" s="652"/>
      <c r="IG112" s="652"/>
      <c r="IH112" s="652"/>
      <c r="II112" s="652"/>
      <c r="IJ112" s="652"/>
      <c r="IK112" s="652"/>
      <c r="IL112" s="652"/>
      <c r="IM112" s="652"/>
      <c r="IN112" s="652"/>
      <c r="IO112" s="652"/>
      <c r="IP112" s="652"/>
      <c r="IQ112" s="652"/>
      <c r="IR112" s="652"/>
      <c r="IS112" s="652"/>
      <c r="IT112" s="652"/>
      <c r="IU112" s="652"/>
      <c r="IV112" s="652"/>
    </row>
    <row r="113" spans="210:256" s="689" customFormat="1" ht="15.75">
      <c r="HB113" s="652"/>
      <c r="HC113" s="652"/>
      <c r="HD113" s="652"/>
      <c r="HE113" s="652"/>
      <c r="HF113" s="652"/>
      <c r="HG113" s="652"/>
      <c r="HH113" s="652"/>
      <c r="HI113" s="652"/>
      <c r="HJ113" s="652"/>
      <c r="HK113" s="652"/>
      <c r="HL113" s="652"/>
      <c r="HM113" s="652"/>
      <c r="HN113" s="652"/>
      <c r="HO113" s="652"/>
      <c r="HP113" s="652"/>
      <c r="HQ113" s="652"/>
      <c r="HR113" s="652"/>
      <c r="HS113" s="652"/>
      <c r="HT113" s="652"/>
      <c r="HU113" s="652"/>
      <c r="HV113" s="652"/>
      <c r="HW113" s="652"/>
      <c r="HX113" s="652"/>
      <c r="HY113" s="652"/>
      <c r="HZ113" s="652"/>
      <c r="IA113" s="652"/>
      <c r="IB113" s="652"/>
      <c r="IC113" s="652"/>
      <c r="ID113" s="652"/>
      <c r="IE113" s="652"/>
      <c r="IF113" s="652"/>
      <c r="IG113" s="652"/>
      <c r="IH113" s="652"/>
      <c r="II113" s="652"/>
      <c r="IJ113" s="652"/>
      <c r="IK113" s="652"/>
      <c r="IL113" s="652"/>
      <c r="IM113" s="652"/>
      <c r="IN113" s="652"/>
      <c r="IO113" s="652"/>
      <c r="IP113" s="652"/>
      <c r="IQ113" s="652"/>
      <c r="IR113" s="652"/>
      <c r="IS113" s="652"/>
      <c r="IT113" s="652"/>
      <c r="IU113" s="652"/>
      <c r="IV113" s="652"/>
    </row>
    <row r="114" spans="210:256" s="689" customFormat="1" ht="15.75">
      <c r="HB114" s="652"/>
      <c r="HC114" s="652"/>
      <c r="HD114" s="652"/>
      <c r="HE114" s="652"/>
      <c r="HF114" s="652"/>
      <c r="HG114" s="652"/>
      <c r="HH114" s="652"/>
      <c r="HI114" s="652"/>
      <c r="HJ114" s="652"/>
      <c r="HK114" s="652"/>
      <c r="HL114" s="652"/>
      <c r="HM114" s="652"/>
      <c r="HN114" s="652"/>
      <c r="HO114" s="652"/>
      <c r="HP114" s="652"/>
      <c r="HQ114" s="652"/>
      <c r="HR114" s="652"/>
      <c r="HS114" s="652"/>
      <c r="HT114" s="652"/>
      <c r="HU114" s="652"/>
      <c r="HV114" s="652"/>
      <c r="HW114" s="652"/>
      <c r="HX114" s="652"/>
      <c r="HY114" s="652"/>
      <c r="HZ114" s="652"/>
      <c r="IA114" s="652"/>
      <c r="IB114" s="652"/>
      <c r="IC114" s="652"/>
      <c r="ID114" s="652"/>
      <c r="IE114" s="652"/>
      <c r="IF114" s="652"/>
      <c r="IG114" s="652"/>
      <c r="IH114" s="652"/>
      <c r="II114" s="652"/>
      <c r="IJ114" s="652"/>
      <c r="IK114" s="652"/>
      <c r="IL114" s="652"/>
      <c r="IM114" s="652"/>
      <c r="IN114" s="652"/>
      <c r="IO114" s="652"/>
      <c r="IP114" s="652"/>
      <c r="IQ114" s="652"/>
      <c r="IR114" s="652"/>
      <c r="IS114" s="652"/>
      <c r="IT114" s="652"/>
      <c r="IU114" s="652"/>
      <c r="IV114" s="652"/>
    </row>
    <row r="115" spans="210:256" s="689" customFormat="1" ht="15.75">
      <c r="HB115" s="652"/>
      <c r="HC115" s="652"/>
      <c r="HD115" s="652"/>
      <c r="HE115" s="652"/>
      <c r="HF115" s="652"/>
      <c r="HG115" s="652"/>
      <c r="HH115" s="652"/>
      <c r="HI115" s="652"/>
      <c r="HJ115" s="652"/>
      <c r="HK115" s="652"/>
      <c r="HL115" s="652"/>
      <c r="HM115" s="652"/>
      <c r="HN115" s="652"/>
      <c r="HO115" s="652"/>
      <c r="HP115" s="652"/>
      <c r="HQ115" s="652"/>
      <c r="HR115" s="652"/>
      <c r="HS115" s="652"/>
      <c r="HT115" s="652"/>
      <c r="HU115" s="652"/>
      <c r="HV115" s="652"/>
      <c r="HW115" s="652"/>
      <c r="HX115" s="652"/>
      <c r="HY115" s="652"/>
      <c r="HZ115" s="652"/>
      <c r="IA115" s="652"/>
      <c r="IB115" s="652"/>
      <c r="IC115" s="652"/>
      <c r="ID115" s="652"/>
      <c r="IE115" s="652"/>
      <c r="IF115" s="652"/>
      <c r="IG115" s="652"/>
      <c r="IH115" s="652"/>
      <c r="II115" s="652"/>
      <c r="IJ115" s="652"/>
      <c r="IK115" s="652"/>
      <c r="IL115" s="652"/>
      <c r="IM115" s="652"/>
      <c r="IN115" s="652"/>
      <c r="IO115" s="652"/>
      <c r="IP115" s="652"/>
      <c r="IQ115" s="652"/>
      <c r="IR115" s="652"/>
      <c r="IS115" s="652"/>
      <c r="IT115" s="652"/>
      <c r="IU115" s="652"/>
      <c r="IV115" s="652"/>
    </row>
    <row r="116" spans="210:256" s="689" customFormat="1" ht="15.75">
      <c r="HB116" s="652"/>
      <c r="HC116" s="652"/>
      <c r="HD116" s="652"/>
      <c r="HE116" s="652"/>
      <c r="HF116" s="652"/>
      <c r="HG116" s="652"/>
      <c r="HH116" s="652"/>
      <c r="HI116" s="652"/>
      <c r="HJ116" s="652"/>
      <c r="HK116" s="652"/>
      <c r="HL116" s="652"/>
      <c r="HM116" s="652"/>
      <c r="HN116" s="652"/>
      <c r="HO116" s="652"/>
      <c r="HP116" s="652"/>
      <c r="HQ116" s="652"/>
      <c r="HR116" s="652"/>
      <c r="HS116" s="652"/>
      <c r="HT116" s="652"/>
      <c r="HU116" s="652"/>
      <c r="HV116" s="652"/>
      <c r="HW116" s="652"/>
      <c r="HX116" s="652"/>
      <c r="HY116" s="652"/>
      <c r="HZ116" s="652"/>
      <c r="IA116" s="652"/>
      <c r="IB116" s="652"/>
      <c r="IC116" s="652"/>
      <c r="ID116" s="652"/>
      <c r="IE116" s="652"/>
      <c r="IF116" s="652"/>
      <c r="IG116" s="652"/>
      <c r="IH116" s="652"/>
      <c r="II116" s="652"/>
      <c r="IJ116" s="652"/>
      <c r="IK116" s="652"/>
      <c r="IL116" s="652"/>
      <c r="IM116" s="652"/>
      <c r="IN116" s="652"/>
      <c r="IO116" s="652"/>
      <c r="IP116" s="652"/>
      <c r="IQ116" s="652"/>
      <c r="IR116" s="652"/>
      <c r="IS116" s="652"/>
      <c r="IT116" s="652"/>
      <c r="IU116" s="652"/>
      <c r="IV116" s="652"/>
    </row>
    <row r="117" spans="210:256" s="689" customFormat="1" ht="15.75">
      <c r="HB117" s="652"/>
      <c r="HC117" s="652"/>
      <c r="HD117" s="652"/>
      <c r="HE117" s="652"/>
      <c r="HF117" s="652"/>
      <c r="HG117" s="652"/>
      <c r="HH117" s="652"/>
      <c r="HI117" s="652"/>
      <c r="HJ117" s="652"/>
      <c r="HK117" s="652"/>
      <c r="HL117" s="652"/>
      <c r="HM117" s="652"/>
      <c r="HN117" s="652"/>
      <c r="HO117" s="652"/>
      <c r="HP117" s="652"/>
      <c r="HQ117" s="652"/>
      <c r="HR117" s="652"/>
      <c r="HS117" s="652"/>
      <c r="HT117" s="652"/>
      <c r="HU117" s="652"/>
      <c r="HV117" s="652"/>
      <c r="HW117" s="652"/>
      <c r="HX117" s="652"/>
      <c r="HY117" s="652"/>
      <c r="HZ117" s="652"/>
      <c r="IA117" s="652"/>
      <c r="IB117" s="652"/>
      <c r="IC117" s="652"/>
      <c r="ID117" s="652"/>
      <c r="IE117" s="652"/>
      <c r="IF117" s="652"/>
      <c r="IG117" s="652"/>
      <c r="IH117" s="652"/>
      <c r="II117" s="652"/>
      <c r="IJ117" s="652"/>
      <c r="IK117" s="652"/>
      <c r="IL117" s="652"/>
      <c r="IM117" s="652"/>
      <c r="IN117" s="652"/>
      <c r="IO117" s="652"/>
      <c r="IP117" s="652"/>
      <c r="IQ117" s="652"/>
      <c r="IR117" s="652"/>
      <c r="IS117" s="652"/>
      <c r="IT117" s="652"/>
      <c r="IU117" s="652"/>
      <c r="IV117" s="652"/>
    </row>
    <row r="118" spans="210:256" s="689" customFormat="1" ht="15.75">
      <c r="HB118" s="652"/>
      <c r="HC118" s="652"/>
      <c r="HD118" s="652"/>
      <c r="HE118" s="652"/>
      <c r="HF118" s="652"/>
      <c r="HG118" s="652"/>
      <c r="HH118" s="652"/>
      <c r="HI118" s="652"/>
      <c r="HJ118" s="652"/>
      <c r="HK118" s="652"/>
      <c r="HL118" s="652"/>
      <c r="HM118" s="652"/>
      <c r="HN118" s="652"/>
      <c r="HO118" s="652"/>
      <c r="HP118" s="652"/>
      <c r="HQ118" s="652"/>
      <c r="HR118" s="652"/>
      <c r="HS118" s="652"/>
      <c r="HT118" s="652"/>
      <c r="HU118" s="652"/>
      <c r="HV118" s="652"/>
      <c r="HW118" s="652"/>
      <c r="HX118" s="652"/>
      <c r="HY118" s="652"/>
      <c r="HZ118" s="652"/>
      <c r="IA118" s="652"/>
      <c r="IB118" s="652"/>
      <c r="IC118" s="652"/>
      <c r="ID118" s="652"/>
      <c r="IE118" s="652"/>
      <c r="IF118" s="652"/>
      <c r="IG118" s="652"/>
      <c r="IH118" s="652"/>
      <c r="II118" s="652"/>
      <c r="IJ118" s="652"/>
      <c r="IK118" s="652"/>
      <c r="IL118" s="652"/>
      <c r="IM118" s="652"/>
      <c r="IN118" s="652"/>
      <c r="IO118" s="652"/>
      <c r="IP118" s="652"/>
      <c r="IQ118" s="652"/>
      <c r="IR118" s="652"/>
      <c r="IS118" s="652"/>
      <c r="IT118" s="652"/>
      <c r="IU118" s="652"/>
      <c r="IV118" s="652"/>
    </row>
    <row r="119" spans="210:256" s="689" customFormat="1" ht="15.75">
      <c r="HB119" s="652"/>
      <c r="HC119" s="652"/>
      <c r="HD119" s="652"/>
      <c r="HE119" s="652"/>
      <c r="HF119" s="652"/>
      <c r="HG119" s="652"/>
      <c r="HH119" s="652"/>
      <c r="HI119" s="652"/>
      <c r="HJ119" s="652"/>
      <c r="HK119" s="652"/>
      <c r="HL119" s="652"/>
      <c r="HM119" s="652"/>
      <c r="HN119" s="652"/>
      <c r="HO119" s="652"/>
      <c r="HP119" s="652"/>
      <c r="HQ119" s="652"/>
      <c r="HR119" s="652"/>
      <c r="HS119" s="652"/>
      <c r="HT119" s="652"/>
      <c r="HU119" s="652"/>
      <c r="HV119" s="652"/>
      <c r="HW119" s="652"/>
      <c r="HX119" s="652"/>
      <c r="HY119" s="652"/>
      <c r="HZ119" s="652"/>
      <c r="IA119" s="652"/>
      <c r="IB119" s="652"/>
      <c r="IC119" s="652"/>
      <c r="ID119" s="652"/>
      <c r="IE119" s="652"/>
      <c r="IF119" s="652"/>
      <c r="IG119" s="652"/>
      <c r="IH119" s="652"/>
      <c r="II119" s="652"/>
      <c r="IJ119" s="652"/>
      <c r="IK119" s="652"/>
      <c r="IL119" s="652"/>
      <c r="IM119" s="652"/>
      <c r="IN119" s="652"/>
      <c r="IO119" s="652"/>
      <c r="IP119" s="652"/>
      <c r="IQ119" s="652"/>
      <c r="IR119" s="652"/>
      <c r="IS119" s="652"/>
      <c r="IT119" s="652"/>
      <c r="IU119" s="652"/>
      <c r="IV119" s="652"/>
    </row>
    <row r="120" spans="210:256" s="689" customFormat="1" ht="15.75">
      <c r="HB120" s="652"/>
      <c r="HC120" s="652"/>
      <c r="HD120" s="652"/>
      <c r="HE120" s="652"/>
      <c r="HF120" s="652"/>
      <c r="HG120" s="652"/>
      <c r="HH120" s="652"/>
      <c r="HI120" s="652"/>
      <c r="HJ120" s="652"/>
      <c r="HK120" s="652"/>
      <c r="HL120" s="652"/>
      <c r="HM120" s="652"/>
      <c r="HN120" s="652"/>
      <c r="HO120" s="652"/>
      <c r="HP120" s="652"/>
      <c r="HQ120" s="652"/>
      <c r="HR120" s="652"/>
      <c r="HS120" s="652"/>
      <c r="HT120" s="652"/>
      <c r="HU120" s="652"/>
      <c r="HV120" s="652"/>
      <c r="HW120" s="652"/>
      <c r="HX120" s="652"/>
      <c r="HY120" s="652"/>
      <c r="HZ120" s="652"/>
      <c r="IA120" s="652"/>
      <c r="IB120" s="652"/>
      <c r="IC120" s="652"/>
      <c r="ID120" s="652"/>
      <c r="IE120" s="652"/>
      <c r="IF120" s="652"/>
      <c r="IG120" s="652"/>
      <c r="IH120" s="652"/>
      <c r="II120" s="652"/>
      <c r="IJ120" s="652"/>
      <c r="IK120" s="652"/>
      <c r="IL120" s="652"/>
      <c r="IM120" s="652"/>
      <c r="IN120" s="652"/>
      <c r="IO120" s="652"/>
      <c r="IP120" s="652"/>
      <c r="IQ120" s="652"/>
      <c r="IR120" s="652"/>
      <c r="IS120" s="652"/>
      <c r="IT120" s="652"/>
      <c r="IU120" s="652"/>
      <c r="IV120" s="652"/>
    </row>
    <row r="121" spans="210:256" s="689" customFormat="1" ht="15.75">
      <c r="HB121" s="652"/>
      <c r="HC121" s="652"/>
      <c r="HD121" s="652"/>
      <c r="HE121" s="652"/>
      <c r="HF121" s="652"/>
      <c r="HG121" s="652"/>
      <c r="HH121" s="652"/>
      <c r="HI121" s="652"/>
      <c r="HJ121" s="652"/>
      <c r="HK121" s="652"/>
      <c r="HL121" s="652"/>
      <c r="HM121" s="652"/>
      <c r="HN121" s="652"/>
      <c r="HO121" s="652"/>
      <c r="HP121" s="652"/>
      <c r="HQ121" s="652"/>
      <c r="HR121" s="652"/>
      <c r="HS121" s="652"/>
      <c r="HT121" s="652"/>
      <c r="HU121" s="652"/>
      <c r="HV121" s="652"/>
      <c r="HW121" s="652"/>
      <c r="HX121" s="652"/>
      <c r="HY121" s="652"/>
      <c r="HZ121" s="652"/>
      <c r="IA121" s="652"/>
      <c r="IB121" s="652"/>
      <c r="IC121" s="652"/>
      <c r="ID121" s="652"/>
      <c r="IE121" s="652"/>
      <c r="IF121" s="652"/>
      <c r="IG121" s="652"/>
      <c r="IH121" s="652"/>
      <c r="II121" s="652"/>
      <c r="IJ121" s="652"/>
      <c r="IK121" s="652"/>
      <c r="IL121" s="652"/>
      <c r="IM121" s="652"/>
      <c r="IN121" s="652"/>
      <c r="IO121" s="652"/>
      <c r="IP121" s="652"/>
      <c r="IQ121" s="652"/>
      <c r="IR121" s="652"/>
      <c r="IS121" s="652"/>
      <c r="IT121" s="652"/>
      <c r="IU121" s="652"/>
      <c r="IV121" s="652"/>
    </row>
    <row r="122" spans="210:256" s="689" customFormat="1" ht="15.75">
      <c r="HB122" s="652"/>
      <c r="HC122" s="652"/>
      <c r="HD122" s="652"/>
      <c r="HE122" s="652"/>
      <c r="HF122" s="652"/>
      <c r="HG122" s="652"/>
      <c r="HH122" s="652"/>
      <c r="HI122" s="652"/>
      <c r="HJ122" s="652"/>
      <c r="HK122" s="652"/>
      <c r="HL122" s="652"/>
      <c r="HM122" s="652"/>
      <c r="HN122" s="652"/>
      <c r="HO122" s="652"/>
      <c r="HP122" s="652"/>
      <c r="HQ122" s="652"/>
      <c r="HR122" s="652"/>
      <c r="HS122" s="652"/>
      <c r="HT122" s="652"/>
      <c r="HU122" s="652"/>
      <c r="HV122" s="652"/>
      <c r="HW122" s="652"/>
      <c r="HX122" s="652"/>
      <c r="HY122" s="652"/>
      <c r="HZ122" s="652"/>
      <c r="IA122" s="652"/>
      <c r="IB122" s="652"/>
      <c r="IC122" s="652"/>
      <c r="ID122" s="652"/>
      <c r="IE122" s="652"/>
      <c r="IF122" s="652"/>
      <c r="IG122" s="652"/>
      <c r="IH122" s="652"/>
      <c r="II122" s="652"/>
      <c r="IJ122" s="652"/>
      <c r="IK122" s="652"/>
      <c r="IL122" s="652"/>
      <c r="IM122" s="652"/>
      <c r="IN122" s="652"/>
      <c r="IO122" s="652"/>
      <c r="IP122" s="652"/>
      <c r="IQ122" s="652"/>
      <c r="IR122" s="652"/>
      <c r="IS122" s="652"/>
      <c r="IT122" s="652"/>
      <c r="IU122" s="652"/>
      <c r="IV122" s="652"/>
    </row>
    <row r="123" spans="210:256" s="689" customFormat="1" ht="15.75">
      <c r="HB123" s="652"/>
      <c r="HC123" s="652"/>
      <c r="HD123" s="652"/>
      <c r="HE123" s="652"/>
      <c r="HF123" s="652"/>
      <c r="HG123" s="652"/>
      <c r="HH123" s="652"/>
      <c r="HI123" s="652"/>
      <c r="HJ123" s="652"/>
      <c r="HK123" s="652"/>
      <c r="HL123" s="652"/>
      <c r="HM123" s="652"/>
      <c r="HN123" s="652"/>
      <c r="HO123" s="652"/>
      <c r="HP123" s="652"/>
      <c r="HQ123" s="652"/>
      <c r="HR123" s="652"/>
      <c r="HS123" s="652"/>
      <c r="HT123" s="652"/>
      <c r="HU123" s="652"/>
      <c r="HV123" s="652"/>
      <c r="HW123" s="652"/>
      <c r="HX123" s="652"/>
      <c r="HY123" s="652"/>
      <c r="HZ123" s="652"/>
      <c r="IA123" s="652"/>
      <c r="IB123" s="652"/>
      <c r="IC123" s="652"/>
      <c r="ID123" s="652"/>
      <c r="IE123" s="652"/>
      <c r="IF123" s="652"/>
      <c r="IG123" s="652"/>
      <c r="IH123" s="652"/>
      <c r="II123" s="652"/>
      <c r="IJ123" s="652"/>
      <c r="IK123" s="652"/>
      <c r="IL123" s="652"/>
      <c r="IM123" s="652"/>
      <c r="IN123" s="652"/>
      <c r="IO123" s="652"/>
      <c r="IP123" s="652"/>
      <c r="IQ123" s="652"/>
      <c r="IR123" s="652"/>
      <c r="IS123" s="652"/>
      <c r="IT123" s="652"/>
      <c r="IU123" s="652"/>
      <c r="IV123" s="652"/>
    </row>
    <row r="124" spans="210:256" s="689" customFormat="1" ht="15.75">
      <c r="HB124" s="652"/>
      <c r="HC124" s="652"/>
      <c r="HD124" s="652"/>
      <c r="HE124" s="652"/>
      <c r="HF124" s="652"/>
      <c r="HG124" s="652"/>
      <c r="HH124" s="652"/>
      <c r="HI124" s="652"/>
      <c r="HJ124" s="652"/>
      <c r="HK124" s="652"/>
      <c r="HL124" s="652"/>
      <c r="HM124" s="652"/>
      <c r="HN124" s="652"/>
      <c r="HO124" s="652"/>
      <c r="HP124" s="652"/>
      <c r="HQ124" s="652"/>
      <c r="HR124" s="652"/>
      <c r="HS124" s="652"/>
      <c r="HT124" s="652"/>
      <c r="HU124" s="652"/>
      <c r="HV124" s="652"/>
      <c r="HW124" s="652"/>
      <c r="HX124" s="652"/>
      <c r="HY124" s="652"/>
      <c r="HZ124" s="652"/>
      <c r="IA124" s="652"/>
      <c r="IB124" s="652"/>
      <c r="IC124" s="652"/>
      <c r="ID124" s="652"/>
      <c r="IE124" s="652"/>
      <c r="IF124" s="652"/>
      <c r="IG124" s="652"/>
      <c r="IH124" s="652"/>
      <c r="II124" s="652"/>
      <c r="IJ124" s="652"/>
      <c r="IK124" s="652"/>
      <c r="IL124" s="652"/>
      <c r="IM124" s="652"/>
      <c r="IN124" s="652"/>
      <c r="IO124" s="652"/>
      <c r="IP124" s="652"/>
      <c r="IQ124" s="652"/>
      <c r="IR124" s="652"/>
      <c r="IS124" s="652"/>
      <c r="IT124" s="652"/>
      <c r="IU124" s="652"/>
      <c r="IV124" s="652"/>
    </row>
    <row r="125" spans="210:256" s="689" customFormat="1" ht="15.75">
      <c r="HB125" s="652"/>
      <c r="HC125" s="652"/>
      <c r="HD125" s="652"/>
      <c r="HE125" s="652"/>
      <c r="HF125" s="652"/>
      <c r="HG125" s="652"/>
      <c r="HH125" s="652"/>
      <c r="HI125" s="652"/>
      <c r="HJ125" s="652"/>
      <c r="HK125" s="652"/>
      <c r="HL125" s="652"/>
      <c r="HM125" s="652"/>
      <c r="HN125" s="652"/>
      <c r="HO125" s="652"/>
      <c r="HP125" s="652"/>
      <c r="HQ125" s="652"/>
      <c r="HR125" s="652"/>
      <c r="HS125" s="652"/>
      <c r="HT125" s="652"/>
      <c r="HU125" s="652"/>
      <c r="HV125" s="652"/>
      <c r="HW125" s="652"/>
      <c r="HX125" s="652"/>
      <c r="HY125" s="652"/>
      <c r="HZ125" s="652"/>
      <c r="IA125" s="652"/>
      <c r="IB125" s="652"/>
      <c r="IC125" s="652"/>
      <c r="ID125" s="652"/>
      <c r="IE125" s="652"/>
      <c r="IF125" s="652"/>
      <c r="IG125" s="652"/>
      <c r="IH125" s="652"/>
      <c r="II125" s="652"/>
      <c r="IJ125" s="652"/>
      <c r="IK125" s="652"/>
      <c r="IL125" s="652"/>
      <c r="IM125" s="652"/>
      <c r="IN125" s="652"/>
      <c r="IO125" s="652"/>
      <c r="IP125" s="652"/>
      <c r="IQ125" s="652"/>
      <c r="IR125" s="652"/>
      <c r="IS125" s="652"/>
      <c r="IT125" s="652"/>
      <c r="IU125" s="652"/>
      <c r="IV125" s="652"/>
    </row>
    <row r="126" spans="210:256" s="689" customFormat="1" ht="15.75">
      <c r="HB126" s="652"/>
      <c r="HC126" s="652"/>
      <c r="HD126" s="652"/>
      <c r="HE126" s="652"/>
      <c r="HF126" s="652"/>
      <c r="HG126" s="652"/>
      <c r="HH126" s="652"/>
      <c r="HI126" s="652"/>
      <c r="HJ126" s="652"/>
      <c r="HK126" s="652"/>
      <c r="HL126" s="652"/>
      <c r="HM126" s="652"/>
      <c r="HN126" s="652"/>
      <c r="HO126" s="652"/>
      <c r="HP126" s="652"/>
      <c r="HQ126" s="652"/>
      <c r="HR126" s="652"/>
      <c r="HS126" s="652"/>
      <c r="HT126" s="652"/>
      <c r="HU126" s="652"/>
      <c r="HV126" s="652"/>
      <c r="HW126" s="652"/>
      <c r="HX126" s="652"/>
      <c r="HY126" s="652"/>
      <c r="HZ126" s="652"/>
      <c r="IA126" s="652"/>
      <c r="IB126" s="652"/>
      <c r="IC126" s="652"/>
      <c r="ID126" s="652"/>
      <c r="IE126" s="652"/>
      <c r="IF126" s="652"/>
      <c r="IG126" s="652"/>
      <c r="IH126" s="652"/>
      <c r="II126" s="652"/>
      <c r="IJ126" s="652"/>
      <c r="IK126" s="652"/>
      <c r="IL126" s="652"/>
      <c r="IM126" s="652"/>
      <c r="IN126" s="652"/>
      <c r="IO126" s="652"/>
      <c r="IP126" s="652"/>
      <c r="IQ126" s="652"/>
      <c r="IR126" s="652"/>
      <c r="IS126" s="652"/>
      <c r="IT126" s="652"/>
      <c r="IU126" s="652"/>
      <c r="IV126" s="652"/>
    </row>
    <row r="127" spans="210:256" s="689" customFormat="1" ht="15.75">
      <c r="HB127" s="652"/>
      <c r="HC127" s="652"/>
      <c r="HD127" s="652"/>
      <c r="HE127" s="652"/>
      <c r="HF127" s="652"/>
      <c r="HG127" s="652"/>
      <c r="HH127" s="652"/>
      <c r="HI127" s="652"/>
      <c r="HJ127" s="652"/>
      <c r="HK127" s="652"/>
      <c r="HL127" s="652"/>
      <c r="HM127" s="652"/>
      <c r="HN127" s="652"/>
      <c r="HO127" s="652"/>
      <c r="HP127" s="652"/>
      <c r="HQ127" s="652"/>
      <c r="HR127" s="652"/>
      <c r="HS127" s="652"/>
      <c r="HT127" s="652"/>
      <c r="HU127" s="652"/>
      <c r="HV127" s="652"/>
      <c r="HW127" s="652"/>
      <c r="HX127" s="652"/>
      <c r="HY127" s="652"/>
      <c r="HZ127" s="652"/>
      <c r="IA127" s="652"/>
      <c r="IB127" s="652"/>
      <c r="IC127" s="652"/>
      <c r="ID127" s="652"/>
      <c r="IE127" s="652"/>
      <c r="IF127" s="652"/>
      <c r="IG127" s="652"/>
      <c r="IH127" s="652"/>
      <c r="II127" s="652"/>
      <c r="IJ127" s="652"/>
      <c r="IK127" s="652"/>
      <c r="IL127" s="652"/>
      <c r="IM127" s="652"/>
      <c r="IN127" s="652"/>
      <c r="IO127" s="652"/>
      <c r="IP127" s="652"/>
      <c r="IQ127" s="652"/>
      <c r="IR127" s="652"/>
      <c r="IS127" s="652"/>
      <c r="IT127" s="652"/>
      <c r="IU127" s="652"/>
      <c r="IV127" s="652"/>
    </row>
    <row r="128" spans="210:256" s="689" customFormat="1" ht="15.75">
      <c r="HB128" s="652"/>
      <c r="HC128" s="652"/>
      <c r="HD128" s="652"/>
      <c r="HE128" s="652"/>
      <c r="HF128" s="652"/>
      <c r="HG128" s="652"/>
      <c r="HH128" s="652"/>
      <c r="HI128" s="652"/>
      <c r="HJ128" s="652"/>
      <c r="HK128" s="652"/>
      <c r="HL128" s="652"/>
      <c r="HM128" s="652"/>
      <c r="HN128" s="652"/>
      <c r="HO128" s="652"/>
      <c r="HP128" s="652"/>
      <c r="HQ128" s="652"/>
      <c r="HR128" s="652"/>
      <c r="HS128" s="652"/>
      <c r="HT128" s="652"/>
      <c r="HU128" s="652"/>
      <c r="HV128" s="652"/>
      <c r="HW128" s="652"/>
      <c r="HX128" s="652"/>
      <c r="HY128" s="652"/>
      <c r="HZ128" s="652"/>
      <c r="IA128" s="652"/>
      <c r="IB128" s="652"/>
      <c r="IC128" s="652"/>
      <c r="ID128" s="652"/>
      <c r="IE128" s="652"/>
      <c r="IF128" s="652"/>
      <c r="IG128" s="652"/>
      <c r="IH128" s="652"/>
      <c r="II128" s="652"/>
      <c r="IJ128" s="652"/>
      <c r="IK128" s="652"/>
      <c r="IL128" s="652"/>
      <c r="IM128" s="652"/>
      <c r="IN128" s="652"/>
      <c r="IO128" s="652"/>
      <c r="IP128" s="652"/>
      <c r="IQ128" s="652"/>
      <c r="IR128" s="652"/>
      <c r="IS128" s="652"/>
      <c r="IT128" s="652"/>
      <c r="IU128" s="652"/>
      <c r="IV128" s="652"/>
    </row>
    <row r="129" spans="210:256" s="689" customFormat="1" ht="15.75">
      <c r="HB129" s="652"/>
      <c r="HC129" s="652"/>
      <c r="HD129" s="652"/>
      <c r="HE129" s="652"/>
      <c r="HF129" s="652"/>
      <c r="HG129" s="652"/>
      <c r="HH129" s="652"/>
      <c r="HI129" s="652"/>
      <c r="HJ129" s="652"/>
      <c r="HK129" s="652"/>
      <c r="HL129" s="652"/>
      <c r="HM129" s="652"/>
      <c r="HN129" s="652"/>
      <c r="HO129" s="652"/>
      <c r="HP129" s="652"/>
      <c r="HQ129" s="652"/>
      <c r="HR129" s="652"/>
      <c r="HS129" s="652"/>
      <c r="HT129" s="652"/>
      <c r="HU129" s="652"/>
      <c r="HV129" s="652"/>
      <c r="HW129" s="652"/>
      <c r="HX129" s="652"/>
      <c r="HY129" s="652"/>
      <c r="HZ129" s="652"/>
      <c r="IA129" s="652"/>
      <c r="IB129" s="652"/>
      <c r="IC129" s="652"/>
      <c r="ID129" s="652"/>
      <c r="IE129" s="652"/>
      <c r="IF129" s="652"/>
      <c r="IG129" s="652"/>
      <c r="IH129" s="652"/>
      <c r="II129" s="652"/>
      <c r="IJ129" s="652"/>
      <c r="IK129" s="652"/>
      <c r="IL129" s="652"/>
      <c r="IM129" s="652"/>
      <c r="IN129" s="652"/>
      <c r="IO129" s="652"/>
      <c r="IP129" s="652"/>
      <c r="IQ129" s="652"/>
      <c r="IR129" s="652"/>
      <c r="IS129" s="652"/>
      <c r="IT129" s="652"/>
      <c r="IU129" s="652"/>
      <c r="IV129" s="652"/>
    </row>
    <row r="130" spans="210:256" s="689" customFormat="1" ht="15.75">
      <c r="HB130" s="652"/>
      <c r="HC130" s="652"/>
      <c r="HD130" s="652"/>
      <c r="HE130" s="652"/>
      <c r="HF130" s="652"/>
      <c r="HG130" s="652"/>
      <c r="HH130" s="652"/>
      <c r="HI130" s="652"/>
      <c r="HJ130" s="652"/>
      <c r="HK130" s="652"/>
      <c r="HL130" s="652"/>
      <c r="HM130" s="652"/>
      <c r="HN130" s="652"/>
      <c r="HO130" s="652"/>
      <c r="HP130" s="652"/>
      <c r="HQ130" s="652"/>
      <c r="HR130" s="652"/>
      <c r="HS130" s="652"/>
      <c r="HT130" s="652"/>
      <c r="HU130" s="652"/>
      <c r="HV130" s="652"/>
      <c r="HW130" s="652"/>
      <c r="HX130" s="652"/>
      <c r="HY130" s="652"/>
      <c r="HZ130" s="652"/>
      <c r="IA130" s="652"/>
      <c r="IB130" s="652"/>
      <c r="IC130" s="652"/>
      <c r="ID130" s="652"/>
      <c r="IE130" s="652"/>
      <c r="IF130" s="652"/>
      <c r="IG130" s="652"/>
      <c r="IH130" s="652"/>
      <c r="II130" s="652"/>
      <c r="IJ130" s="652"/>
      <c r="IK130" s="652"/>
      <c r="IL130" s="652"/>
      <c r="IM130" s="652"/>
      <c r="IN130" s="652"/>
      <c r="IO130" s="652"/>
      <c r="IP130" s="652"/>
      <c r="IQ130" s="652"/>
      <c r="IR130" s="652"/>
      <c r="IS130" s="652"/>
      <c r="IT130" s="652"/>
      <c r="IU130" s="652"/>
      <c r="IV130" s="652"/>
    </row>
    <row r="131" spans="210:256" s="689" customFormat="1" ht="15.75">
      <c r="HB131" s="652"/>
      <c r="HC131" s="652"/>
      <c r="HD131" s="652"/>
      <c r="HE131" s="652"/>
      <c r="HF131" s="652"/>
      <c r="HG131" s="652"/>
      <c r="HH131" s="652"/>
      <c r="HI131" s="652"/>
      <c r="HJ131" s="652"/>
      <c r="HK131" s="652"/>
      <c r="HL131" s="652"/>
      <c r="HM131" s="652"/>
      <c r="HN131" s="652"/>
      <c r="HO131" s="652"/>
      <c r="HP131" s="652"/>
      <c r="HQ131" s="652"/>
      <c r="HR131" s="652"/>
      <c r="HS131" s="652"/>
      <c r="HT131" s="652"/>
      <c r="HU131" s="652"/>
      <c r="HV131" s="652"/>
      <c r="HW131" s="652"/>
      <c r="HX131" s="652"/>
      <c r="HY131" s="652"/>
      <c r="HZ131" s="652"/>
      <c r="IA131" s="652"/>
      <c r="IB131" s="652"/>
      <c r="IC131" s="652"/>
      <c r="ID131" s="652"/>
      <c r="IE131" s="652"/>
      <c r="IF131" s="652"/>
      <c r="IG131" s="652"/>
      <c r="IH131" s="652"/>
      <c r="II131" s="652"/>
      <c r="IJ131" s="652"/>
      <c r="IK131" s="652"/>
      <c r="IL131" s="652"/>
      <c r="IM131" s="652"/>
      <c r="IN131" s="652"/>
      <c r="IO131" s="652"/>
      <c r="IP131" s="652"/>
      <c r="IQ131" s="652"/>
      <c r="IR131" s="652"/>
      <c r="IS131" s="652"/>
      <c r="IT131" s="652"/>
      <c r="IU131" s="652"/>
      <c r="IV131" s="652"/>
    </row>
    <row r="132" spans="210:256" s="689" customFormat="1" ht="15.75">
      <c r="HB132" s="652"/>
      <c r="HC132" s="652"/>
      <c r="HD132" s="652"/>
      <c r="HE132" s="652"/>
      <c r="HF132" s="652"/>
      <c r="HG132" s="652"/>
      <c r="HH132" s="652"/>
      <c r="HI132" s="652"/>
      <c r="HJ132" s="652"/>
      <c r="HK132" s="652"/>
      <c r="HL132" s="652"/>
      <c r="HM132" s="652"/>
      <c r="HN132" s="652"/>
      <c r="HO132" s="652"/>
      <c r="HP132" s="652"/>
      <c r="HQ132" s="652"/>
      <c r="HR132" s="652"/>
      <c r="HS132" s="652"/>
      <c r="HT132" s="652"/>
      <c r="HU132" s="652"/>
      <c r="HV132" s="652"/>
      <c r="HW132" s="652"/>
      <c r="HX132" s="652"/>
      <c r="HY132" s="652"/>
      <c r="HZ132" s="652"/>
      <c r="IA132" s="652"/>
      <c r="IB132" s="652"/>
      <c r="IC132" s="652"/>
      <c r="ID132" s="652"/>
      <c r="IE132" s="652"/>
      <c r="IF132" s="652"/>
      <c r="IG132" s="652"/>
      <c r="IH132" s="652"/>
      <c r="II132" s="652"/>
      <c r="IJ132" s="652"/>
      <c r="IK132" s="652"/>
      <c r="IL132" s="652"/>
      <c r="IM132" s="652"/>
      <c r="IN132" s="652"/>
      <c r="IO132" s="652"/>
      <c r="IP132" s="652"/>
      <c r="IQ132" s="652"/>
      <c r="IR132" s="652"/>
      <c r="IS132" s="652"/>
      <c r="IT132" s="652"/>
      <c r="IU132" s="652"/>
      <c r="IV132" s="652"/>
    </row>
    <row r="133" spans="210:256" s="689" customFormat="1" ht="15.75">
      <c r="HB133" s="652"/>
      <c r="HC133" s="652"/>
      <c r="HD133" s="652"/>
      <c r="HE133" s="652"/>
      <c r="HF133" s="652"/>
      <c r="HG133" s="652"/>
      <c r="HH133" s="652"/>
      <c r="HI133" s="652"/>
      <c r="HJ133" s="652"/>
      <c r="HK133" s="652"/>
      <c r="HL133" s="652"/>
      <c r="HM133" s="652"/>
      <c r="HN133" s="652"/>
      <c r="HO133" s="652"/>
      <c r="HP133" s="652"/>
      <c r="HQ133" s="652"/>
      <c r="HR133" s="652"/>
      <c r="HS133" s="652"/>
      <c r="HT133" s="652"/>
      <c r="HU133" s="652"/>
      <c r="HV133" s="652"/>
      <c r="HW133" s="652"/>
      <c r="HX133" s="652"/>
      <c r="HY133" s="652"/>
      <c r="HZ133" s="652"/>
      <c r="IA133" s="652"/>
      <c r="IB133" s="652"/>
      <c r="IC133" s="652"/>
      <c r="ID133" s="652"/>
      <c r="IE133" s="652"/>
      <c r="IF133" s="652"/>
      <c r="IG133" s="652"/>
      <c r="IH133" s="652"/>
      <c r="II133" s="652"/>
      <c r="IJ133" s="652"/>
      <c r="IK133" s="652"/>
      <c r="IL133" s="652"/>
      <c r="IM133" s="652"/>
      <c r="IN133" s="652"/>
      <c r="IO133" s="652"/>
      <c r="IP133" s="652"/>
      <c r="IQ133" s="652"/>
      <c r="IR133" s="652"/>
      <c r="IS133" s="652"/>
      <c r="IT133" s="652"/>
      <c r="IU133" s="652"/>
      <c r="IV133" s="652"/>
    </row>
    <row r="134" spans="210:256" s="689" customFormat="1" ht="15.75">
      <c r="HB134" s="652"/>
      <c r="HC134" s="652"/>
      <c r="HD134" s="652"/>
      <c r="HE134" s="652"/>
      <c r="HF134" s="652"/>
      <c r="HG134" s="652"/>
      <c r="HH134" s="652"/>
      <c r="HI134" s="652"/>
      <c r="HJ134" s="652"/>
      <c r="HK134" s="652"/>
      <c r="HL134" s="652"/>
      <c r="HM134" s="652"/>
      <c r="HN134" s="652"/>
      <c r="HO134" s="652"/>
      <c r="HP134" s="652"/>
      <c r="HQ134" s="652"/>
      <c r="HR134" s="652"/>
      <c r="HS134" s="652"/>
      <c r="HT134" s="652"/>
      <c r="HU134" s="652"/>
      <c r="HV134" s="652"/>
      <c r="HW134" s="652"/>
      <c r="HX134" s="652"/>
      <c r="HY134" s="652"/>
      <c r="HZ134" s="652"/>
      <c r="IA134" s="652"/>
      <c r="IB134" s="652"/>
      <c r="IC134" s="652"/>
      <c r="ID134" s="652"/>
      <c r="IE134" s="652"/>
      <c r="IF134" s="652"/>
      <c r="IG134" s="652"/>
      <c r="IH134" s="652"/>
      <c r="II134" s="652"/>
      <c r="IJ134" s="652"/>
      <c r="IK134" s="652"/>
      <c r="IL134" s="652"/>
      <c r="IM134" s="652"/>
      <c r="IN134" s="652"/>
      <c r="IO134" s="652"/>
      <c r="IP134" s="652"/>
      <c r="IQ134" s="652"/>
      <c r="IR134" s="652"/>
      <c r="IS134" s="652"/>
      <c r="IT134" s="652"/>
      <c r="IU134" s="652"/>
      <c r="IV134" s="652"/>
    </row>
    <row r="135" spans="210:256" s="689" customFormat="1" ht="15.75">
      <c r="HB135" s="652"/>
      <c r="HC135" s="652"/>
      <c r="HD135" s="652"/>
      <c r="HE135" s="652"/>
      <c r="HF135" s="652"/>
      <c r="HG135" s="652"/>
      <c r="HH135" s="652"/>
      <c r="HI135" s="652"/>
      <c r="HJ135" s="652"/>
      <c r="HK135" s="652"/>
      <c r="HL135" s="652"/>
      <c r="HM135" s="652"/>
      <c r="HN135" s="652"/>
      <c r="HO135" s="652"/>
      <c r="HP135" s="652"/>
      <c r="HQ135" s="652"/>
      <c r="HR135" s="652"/>
      <c r="HS135" s="652"/>
      <c r="HT135" s="652"/>
      <c r="HU135" s="652"/>
      <c r="HV135" s="652"/>
      <c r="HW135" s="652"/>
      <c r="HX135" s="652"/>
      <c r="HY135" s="652"/>
      <c r="HZ135" s="652"/>
      <c r="IA135" s="652"/>
      <c r="IB135" s="652"/>
      <c r="IC135" s="652"/>
      <c r="ID135" s="652"/>
      <c r="IE135" s="652"/>
      <c r="IF135" s="652"/>
      <c r="IG135" s="652"/>
      <c r="IH135" s="652"/>
      <c r="II135" s="652"/>
      <c r="IJ135" s="652"/>
      <c r="IK135" s="652"/>
      <c r="IL135" s="652"/>
      <c r="IM135" s="652"/>
      <c r="IN135" s="652"/>
      <c r="IO135" s="652"/>
      <c r="IP135" s="652"/>
      <c r="IQ135" s="652"/>
      <c r="IR135" s="652"/>
      <c r="IS135" s="652"/>
      <c r="IT135" s="652"/>
      <c r="IU135" s="652"/>
      <c r="IV135" s="652"/>
    </row>
    <row r="136" spans="210:256" s="689" customFormat="1" ht="15.75">
      <c r="HB136" s="652"/>
      <c r="HC136" s="652"/>
      <c r="HD136" s="652"/>
      <c r="HE136" s="652"/>
      <c r="HF136" s="652"/>
      <c r="HG136" s="652"/>
      <c r="HH136" s="652"/>
      <c r="HI136" s="652"/>
      <c r="HJ136" s="652"/>
      <c r="HK136" s="652"/>
      <c r="HL136" s="652"/>
      <c r="HM136" s="652"/>
      <c r="HN136" s="652"/>
      <c r="HO136" s="652"/>
      <c r="HP136" s="652"/>
      <c r="HQ136" s="652"/>
      <c r="HR136" s="652"/>
      <c r="HS136" s="652"/>
      <c r="HT136" s="652"/>
      <c r="HU136" s="652"/>
      <c r="HV136" s="652"/>
      <c r="HW136" s="652"/>
      <c r="HX136" s="652"/>
      <c r="HY136" s="652"/>
      <c r="HZ136" s="652"/>
      <c r="IA136" s="652"/>
      <c r="IB136" s="652"/>
      <c r="IC136" s="652"/>
      <c r="ID136" s="652"/>
      <c r="IE136" s="652"/>
      <c r="IF136" s="652"/>
      <c r="IG136" s="652"/>
      <c r="IH136" s="652"/>
      <c r="II136" s="652"/>
      <c r="IJ136" s="652"/>
      <c r="IK136" s="652"/>
      <c r="IL136" s="652"/>
      <c r="IM136" s="652"/>
      <c r="IN136" s="652"/>
      <c r="IO136" s="652"/>
      <c r="IP136" s="652"/>
      <c r="IQ136" s="652"/>
      <c r="IR136" s="652"/>
      <c r="IS136" s="652"/>
      <c r="IT136" s="652"/>
      <c r="IU136" s="652"/>
      <c r="IV136" s="652"/>
    </row>
    <row r="137" spans="210:256" s="689" customFormat="1" ht="15.75">
      <c r="HB137" s="652"/>
      <c r="HC137" s="652"/>
      <c r="HD137" s="652"/>
      <c r="HE137" s="652"/>
      <c r="HF137" s="652"/>
      <c r="HG137" s="652"/>
      <c r="HH137" s="652"/>
      <c r="HI137" s="652"/>
      <c r="HJ137" s="652"/>
      <c r="HK137" s="652"/>
      <c r="HL137" s="652"/>
      <c r="HM137" s="652"/>
      <c r="HN137" s="652"/>
      <c r="HO137" s="652"/>
      <c r="HP137" s="652"/>
      <c r="HQ137" s="652"/>
      <c r="HR137" s="652"/>
      <c r="HS137" s="652"/>
      <c r="HT137" s="652"/>
      <c r="HU137" s="652"/>
      <c r="HV137" s="652"/>
      <c r="HW137" s="652"/>
      <c r="HX137" s="652"/>
      <c r="HY137" s="652"/>
      <c r="HZ137" s="652"/>
      <c r="IA137" s="652"/>
      <c r="IB137" s="652"/>
      <c r="IC137" s="652"/>
      <c r="ID137" s="652"/>
      <c r="IE137" s="652"/>
      <c r="IF137" s="652"/>
      <c r="IG137" s="652"/>
      <c r="IH137" s="652"/>
      <c r="II137" s="652"/>
      <c r="IJ137" s="652"/>
      <c r="IK137" s="652"/>
      <c r="IL137" s="652"/>
      <c r="IM137" s="652"/>
      <c r="IN137" s="652"/>
      <c r="IO137" s="652"/>
      <c r="IP137" s="652"/>
      <c r="IQ137" s="652"/>
      <c r="IR137" s="652"/>
      <c r="IS137" s="652"/>
      <c r="IT137" s="652"/>
      <c r="IU137" s="652"/>
      <c r="IV137" s="652"/>
    </row>
    <row r="138" spans="210:256" s="689" customFormat="1" ht="15.75">
      <c r="HB138" s="652"/>
      <c r="HC138" s="652"/>
      <c r="HD138" s="652"/>
      <c r="HE138" s="652"/>
      <c r="HF138" s="652"/>
      <c r="HG138" s="652"/>
      <c r="HH138" s="652"/>
      <c r="HI138" s="652"/>
      <c r="HJ138" s="652"/>
      <c r="HK138" s="652"/>
      <c r="HL138" s="652"/>
      <c r="HM138" s="652"/>
      <c r="HN138" s="652"/>
      <c r="HO138" s="652"/>
      <c r="HP138" s="652"/>
      <c r="HQ138" s="652"/>
      <c r="HR138" s="652"/>
      <c r="HS138" s="652"/>
      <c r="HT138" s="652"/>
      <c r="HU138" s="652"/>
      <c r="HV138" s="652"/>
      <c r="HW138" s="652"/>
      <c r="HX138" s="652"/>
      <c r="HY138" s="652"/>
      <c r="HZ138" s="652"/>
      <c r="IA138" s="652"/>
      <c r="IB138" s="652"/>
      <c r="IC138" s="652"/>
      <c r="ID138" s="652"/>
      <c r="IE138" s="652"/>
      <c r="IF138" s="652"/>
      <c r="IG138" s="652"/>
      <c r="IH138" s="652"/>
      <c r="II138" s="652"/>
      <c r="IJ138" s="652"/>
      <c r="IK138" s="652"/>
      <c r="IL138" s="652"/>
      <c r="IM138" s="652"/>
      <c r="IN138" s="652"/>
      <c r="IO138" s="652"/>
      <c r="IP138" s="652"/>
      <c r="IQ138" s="652"/>
      <c r="IR138" s="652"/>
      <c r="IS138" s="652"/>
      <c r="IT138" s="652"/>
      <c r="IU138" s="652"/>
      <c r="IV138" s="652"/>
    </row>
    <row r="139" spans="210:256" s="689" customFormat="1" ht="15.75">
      <c r="HB139" s="652"/>
      <c r="HC139" s="652"/>
      <c r="HD139" s="652"/>
      <c r="HE139" s="652"/>
      <c r="HF139" s="652"/>
      <c r="HG139" s="652"/>
      <c r="HH139" s="652"/>
      <c r="HI139" s="652"/>
      <c r="HJ139" s="652"/>
      <c r="HK139" s="652"/>
      <c r="HL139" s="652"/>
      <c r="HM139" s="652"/>
      <c r="HN139" s="652"/>
      <c r="HO139" s="652"/>
      <c r="HP139" s="652"/>
      <c r="HQ139" s="652"/>
      <c r="HR139" s="652"/>
      <c r="HS139" s="652"/>
      <c r="HT139" s="652"/>
      <c r="HU139" s="652"/>
      <c r="HV139" s="652"/>
      <c r="HW139" s="652"/>
      <c r="HX139" s="652"/>
      <c r="HY139" s="652"/>
      <c r="HZ139" s="652"/>
      <c r="IA139" s="652"/>
      <c r="IB139" s="652"/>
      <c r="IC139" s="652"/>
      <c r="ID139" s="652"/>
      <c r="IE139" s="652"/>
      <c r="IF139" s="652"/>
      <c r="IG139" s="652"/>
      <c r="IH139" s="652"/>
      <c r="II139" s="652"/>
      <c r="IJ139" s="652"/>
      <c r="IK139" s="652"/>
      <c r="IL139" s="652"/>
      <c r="IM139" s="652"/>
      <c r="IN139" s="652"/>
      <c r="IO139" s="652"/>
      <c r="IP139" s="652"/>
      <c r="IQ139" s="652"/>
      <c r="IR139" s="652"/>
      <c r="IS139" s="652"/>
      <c r="IT139" s="652"/>
      <c r="IU139" s="652"/>
      <c r="IV139" s="652"/>
    </row>
    <row r="140" spans="210:256" s="689" customFormat="1" ht="15.75">
      <c r="HB140" s="652"/>
      <c r="HC140" s="652"/>
      <c r="HD140" s="652"/>
      <c r="HE140" s="652"/>
      <c r="HF140" s="652"/>
      <c r="HG140" s="652"/>
      <c r="HH140" s="652"/>
      <c r="HI140" s="652"/>
      <c r="HJ140" s="652"/>
      <c r="HK140" s="652"/>
      <c r="HL140" s="652"/>
      <c r="HM140" s="652"/>
      <c r="HN140" s="652"/>
      <c r="HO140" s="652"/>
      <c r="HP140" s="652"/>
      <c r="HQ140" s="652"/>
      <c r="HR140" s="652"/>
      <c r="HS140" s="652"/>
      <c r="HT140" s="652"/>
      <c r="HU140" s="652"/>
      <c r="HV140" s="652"/>
      <c r="HW140" s="652"/>
      <c r="HX140" s="652"/>
      <c r="HY140" s="652"/>
      <c r="HZ140" s="652"/>
      <c r="IA140" s="652"/>
      <c r="IB140" s="652"/>
      <c r="IC140" s="652"/>
      <c r="ID140" s="652"/>
      <c r="IE140" s="652"/>
      <c r="IF140" s="652"/>
      <c r="IG140" s="652"/>
      <c r="IH140" s="652"/>
      <c r="II140" s="652"/>
      <c r="IJ140" s="652"/>
      <c r="IK140" s="652"/>
      <c r="IL140" s="652"/>
      <c r="IM140" s="652"/>
      <c r="IN140" s="652"/>
      <c r="IO140" s="652"/>
      <c r="IP140" s="652"/>
      <c r="IQ140" s="652"/>
      <c r="IR140" s="652"/>
      <c r="IS140" s="652"/>
      <c r="IT140" s="652"/>
      <c r="IU140" s="652"/>
      <c r="IV140" s="652"/>
    </row>
    <row r="141" spans="210:256" s="689" customFormat="1" ht="15.75">
      <c r="HB141" s="652"/>
      <c r="HC141" s="652"/>
      <c r="HD141" s="652"/>
      <c r="HE141" s="652"/>
      <c r="HF141" s="652"/>
      <c r="HG141" s="652"/>
      <c r="HH141" s="652"/>
      <c r="HI141" s="652"/>
      <c r="HJ141" s="652"/>
      <c r="HK141" s="652"/>
      <c r="HL141" s="652"/>
      <c r="HM141" s="652"/>
      <c r="HN141" s="652"/>
      <c r="HO141" s="652"/>
      <c r="HP141" s="652"/>
      <c r="HQ141" s="652"/>
      <c r="HR141" s="652"/>
      <c r="HS141" s="652"/>
      <c r="HT141" s="652"/>
      <c r="HU141" s="652"/>
      <c r="HV141" s="652"/>
      <c r="HW141" s="652"/>
      <c r="HX141" s="652"/>
      <c r="HY141" s="652"/>
      <c r="HZ141" s="652"/>
      <c r="IA141" s="652"/>
      <c r="IB141" s="652"/>
      <c r="IC141" s="652"/>
      <c r="ID141" s="652"/>
      <c r="IE141" s="652"/>
      <c r="IF141" s="652"/>
      <c r="IG141" s="652"/>
      <c r="IH141" s="652"/>
      <c r="II141" s="652"/>
      <c r="IJ141" s="652"/>
      <c r="IK141" s="652"/>
      <c r="IL141" s="652"/>
      <c r="IM141" s="652"/>
      <c r="IN141" s="652"/>
      <c r="IO141" s="652"/>
      <c r="IP141" s="652"/>
      <c r="IQ141" s="652"/>
      <c r="IR141" s="652"/>
      <c r="IS141" s="652"/>
      <c r="IT141" s="652"/>
      <c r="IU141" s="652"/>
      <c r="IV141" s="652"/>
    </row>
    <row r="142" spans="210:256" s="689" customFormat="1" ht="15.75">
      <c r="HB142" s="652"/>
      <c r="HC142" s="652"/>
      <c r="HD142" s="652"/>
      <c r="HE142" s="652"/>
      <c r="HF142" s="652"/>
      <c r="HG142" s="652"/>
      <c r="HH142" s="652"/>
      <c r="HI142" s="652"/>
      <c r="HJ142" s="652"/>
      <c r="HK142" s="652"/>
      <c r="HL142" s="652"/>
      <c r="HM142" s="652"/>
      <c r="HN142" s="652"/>
      <c r="HO142" s="652"/>
      <c r="HP142" s="652"/>
      <c r="HQ142" s="652"/>
      <c r="HR142" s="652"/>
      <c r="HS142" s="652"/>
      <c r="HT142" s="652"/>
      <c r="HU142" s="652"/>
      <c r="HV142" s="652"/>
      <c r="HW142" s="652"/>
      <c r="HX142" s="652"/>
      <c r="HY142" s="652"/>
      <c r="HZ142" s="652"/>
      <c r="IA142" s="652"/>
      <c r="IB142" s="652"/>
      <c r="IC142" s="652"/>
      <c r="ID142" s="652"/>
      <c r="IE142" s="652"/>
      <c r="IF142" s="652"/>
      <c r="IG142" s="652"/>
      <c r="IH142" s="652"/>
      <c r="II142" s="652"/>
      <c r="IJ142" s="652"/>
      <c r="IK142" s="652"/>
      <c r="IL142" s="652"/>
      <c r="IM142" s="652"/>
      <c r="IN142" s="652"/>
      <c r="IO142" s="652"/>
      <c r="IP142" s="652"/>
      <c r="IQ142" s="652"/>
      <c r="IR142" s="652"/>
      <c r="IS142" s="652"/>
      <c r="IT142" s="652"/>
      <c r="IU142" s="652"/>
      <c r="IV142" s="652"/>
    </row>
    <row r="143" spans="210:256" s="689" customFormat="1" ht="15.75">
      <c r="HB143" s="652"/>
      <c r="HC143" s="652"/>
      <c r="HD143" s="652"/>
      <c r="HE143" s="652"/>
      <c r="HF143" s="652"/>
      <c r="HG143" s="652"/>
      <c r="HH143" s="652"/>
      <c r="HI143" s="652"/>
      <c r="HJ143" s="652"/>
      <c r="HK143" s="652"/>
      <c r="HL143" s="652"/>
      <c r="HM143" s="652"/>
      <c r="HN143" s="652"/>
      <c r="HO143" s="652"/>
      <c r="HP143" s="652"/>
      <c r="HQ143" s="652"/>
      <c r="HR143" s="652"/>
      <c r="HS143" s="652"/>
      <c r="HT143" s="652"/>
      <c r="HU143" s="652"/>
      <c r="HV143" s="652"/>
      <c r="HW143" s="652"/>
      <c r="HX143" s="652"/>
      <c r="HY143" s="652"/>
      <c r="HZ143" s="652"/>
      <c r="IA143" s="652"/>
      <c r="IB143" s="652"/>
      <c r="IC143" s="652"/>
      <c r="ID143" s="652"/>
      <c r="IE143" s="652"/>
      <c r="IF143" s="652"/>
      <c r="IG143" s="652"/>
      <c r="IH143" s="652"/>
      <c r="II143" s="652"/>
      <c r="IJ143" s="652"/>
      <c r="IK143" s="652"/>
      <c r="IL143" s="652"/>
      <c r="IM143" s="652"/>
      <c r="IN143" s="652"/>
      <c r="IO143" s="652"/>
      <c r="IP143" s="652"/>
      <c r="IQ143" s="652"/>
      <c r="IR143" s="652"/>
      <c r="IS143" s="652"/>
      <c r="IT143" s="652"/>
      <c r="IU143" s="652"/>
      <c r="IV143" s="652"/>
    </row>
    <row r="144" spans="210:256" s="689" customFormat="1" ht="15.75">
      <c r="HB144" s="652"/>
      <c r="HC144" s="652"/>
      <c r="HD144" s="652"/>
      <c r="HE144" s="652"/>
      <c r="HF144" s="652"/>
      <c r="HG144" s="652"/>
      <c r="HH144" s="652"/>
      <c r="HI144" s="652"/>
      <c r="HJ144" s="652"/>
      <c r="HK144" s="652"/>
      <c r="HL144" s="652"/>
      <c r="HM144" s="652"/>
      <c r="HN144" s="652"/>
      <c r="HO144" s="652"/>
      <c r="HP144" s="652"/>
      <c r="HQ144" s="652"/>
      <c r="HR144" s="652"/>
      <c r="HS144" s="652"/>
      <c r="HT144" s="652"/>
      <c r="HU144" s="652"/>
      <c r="HV144" s="652"/>
      <c r="HW144" s="652"/>
      <c r="HX144" s="652"/>
      <c r="HY144" s="652"/>
      <c r="HZ144" s="652"/>
      <c r="IA144" s="652"/>
      <c r="IB144" s="652"/>
      <c r="IC144" s="652"/>
      <c r="ID144" s="652"/>
      <c r="IE144" s="652"/>
      <c r="IF144" s="652"/>
      <c r="IG144" s="652"/>
      <c r="IH144" s="652"/>
      <c r="II144" s="652"/>
      <c r="IJ144" s="652"/>
      <c r="IK144" s="652"/>
      <c r="IL144" s="652"/>
      <c r="IM144" s="652"/>
      <c r="IN144" s="652"/>
      <c r="IO144" s="652"/>
      <c r="IP144" s="652"/>
      <c r="IQ144" s="652"/>
      <c r="IR144" s="652"/>
      <c r="IS144" s="652"/>
      <c r="IT144" s="652"/>
      <c r="IU144" s="652"/>
      <c r="IV144" s="652"/>
    </row>
    <row r="145" spans="210:256" s="689" customFormat="1" ht="15.75">
      <c r="HB145" s="652"/>
      <c r="HC145" s="652"/>
      <c r="HD145" s="652"/>
      <c r="HE145" s="652"/>
      <c r="HF145" s="652"/>
      <c r="HG145" s="652"/>
      <c r="HH145" s="652"/>
      <c r="HI145" s="652"/>
      <c r="HJ145" s="652"/>
      <c r="HK145" s="652"/>
      <c r="HL145" s="652"/>
      <c r="HM145" s="652"/>
      <c r="HN145" s="652"/>
      <c r="HO145" s="652"/>
      <c r="HP145" s="652"/>
      <c r="HQ145" s="652"/>
      <c r="HR145" s="652"/>
      <c r="HS145" s="652"/>
      <c r="HT145" s="652"/>
      <c r="HU145" s="652"/>
      <c r="HV145" s="652"/>
      <c r="HW145" s="652"/>
      <c r="HX145" s="652"/>
      <c r="HY145" s="652"/>
      <c r="HZ145" s="652"/>
      <c r="IA145" s="652"/>
      <c r="IB145" s="652"/>
      <c r="IC145" s="652"/>
      <c r="ID145" s="652"/>
      <c r="IE145" s="652"/>
      <c r="IF145" s="652"/>
      <c r="IG145" s="652"/>
      <c r="IH145" s="652"/>
      <c r="II145" s="652"/>
      <c r="IJ145" s="652"/>
      <c r="IK145" s="652"/>
      <c r="IL145" s="652"/>
      <c r="IM145" s="652"/>
      <c r="IN145" s="652"/>
      <c r="IO145" s="652"/>
      <c r="IP145" s="652"/>
      <c r="IQ145" s="652"/>
      <c r="IR145" s="652"/>
      <c r="IS145" s="652"/>
      <c r="IT145" s="652"/>
      <c r="IU145" s="652"/>
      <c r="IV145" s="652"/>
    </row>
    <row r="146" spans="210:256" s="689" customFormat="1" ht="15.75">
      <c r="HB146" s="652"/>
      <c r="HC146" s="652"/>
      <c r="HD146" s="652"/>
      <c r="HE146" s="652"/>
      <c r="HF146" s="652"/>
      <c r="HG146" s="652"/>
      <c r="HH146" s="652"/>
      <c r="HI146" s="652"/>
      <c r="HJ146" s="652"/>
      <c r="HK146" s="652"/>
      <c r="HL146" s="652"/>
      <c r="HM146" s="652"/>
      <c r="HN146" s="652"/>
      <c r="HO146" s="652"/>
      <c r="HP146" s="652"/>
      <c r="HQ146" s="652"/>
      <c r="HR146" s="652"/>
      <c r="HS146" s="652"/>
      <c r="HT146" s="652"/>
      <c r="HU146" s="652"/>
      <c r="HV146" s="652"/>
      <c r="HW146" s="652"/>
      <c r="HX146" s="652"/>
      <c r="HY146" s="652"/>
      <c r="HZ146" s="652"/>
      <c r="IA146" s="652"/>
      <c r="IB146" s="652"/>
      <c r="IC146" s="652"/>
      <c r="ID146" s="652"/>
      <c r="IE146" s="652"/>
      <c r="IF146" s="652"/>
      <c r="IG146" s="652"/>
      <c r="IH146" s="652"/>
      <c r="II146" s="652"/>
      <c r="IJ146" s="652"/>
      <c r="IK146" s="652"/>
      <c r="IL146" s="652"/>
      <c r="IM146" s="652"/>
      <c r="IN146" s="652"/>
      <c r="IO146" s="652"/>
      <c r="IP146" s="652"/>
      <c r="IQ146" s="652"/>
      <c r="IR146" s="652"/>
      <c r="IS146" s="652"/>
      <c r="IT146" s="652"/>
      <c r="IU146" s="652"/>
      <c r="IV146" s="652"/>
    </row>
    <row r="147" spans="210:256" s="689" customFormat="1" ht="15.75">
      <c r="HB147" s="652"/>
      <c r="HC147" s="652"/>
      <c r="HD147" s="652"/>
      <c r="HE147" s="652"/>
      <c r="HF147" s="652"/>
      <c r="HG147" s="652"/>
      <c r="HH147" s="652"/>
      <c r="HI147" s="652"/>
      <c r="HJ147" s="652"/>
      <c r="HK147" s="652"/>
      <c r="HL147" s="652"/>
      <c r="HM147" s="652"/>
      <c r="HN147" s="652"/>
      <c r="HO147" s="652"/>
      <c r="HP147" s="652"/>
      <c r="HQ147" s="652"/>
      <c r="HR147" s="652"/>
      <c r="HS147" s="652"/>
      <c r="HT147" s="652"/>
      <c r="HU147" s="652"/>
      <c r="HV147" s="652"/>
      <c r="HW147" s="652"/>
      <c r="HX147" s="652"/>
      <c r="HY147" s="652"/>
      <c r="HZ147" s="652"/>
      <c r="IA147" s="652"/>
      <c r="IB147" s="652"/>
      <c r="IC147" s="652"/>
      <c r="ID147" s="652"/>
      <c r="IE147" s="652"/>
      <c r="IF147" s="652"/>
      <c r="IG147" s="652"/>
      <c r="IH147" s="652"/>
      <c r="II147" s="652"/>
      <c r="IJ147" s="652"/>
      <c r="IK147" s="652"/>
      <c r="IL147" s="652"/>
      <c r="IM147" s="652"/>
      <c r="IN147" s="652"/>
      <c r="IO147" s="652"/>
      <c r="IP147" s="652"/>
      <c r="IQ147" s="652"/>
      <c r="IR147" s="652"/>
      <c r="IS147" s="652"/>
      <c r="IT147" s="652"/>
      <c r="IU147" s="652"/>
      <c r="IV147" s="652"/>
    </row>
    <row r="148" spans="210:256" s="689" customFormat="1" ht="15.75">
      <c r="HB148" s="652"/>
      <c r="HC148" s="652"/>
      <c r="HD148" s="652"/>
      <c r="HE148" s="652"/>
      <c r="HF148" s="652"/>
      <c r="HG148" s="652"/>
      <c r="HH148" s="652"/>
      <c r="HI148" s="652"/>
      <c r="HJ148" s="652"/>
      <c r="HK148" s="652"/>
      <c r="HL148" s="652"/>
      <c r="HM148" s="652"/>
      <c r="HN148" s="652"/>
      <c r="HO148" s="652"/>
      <c r="HP148" s="652"/>
      <c r="HQ148" s="652"/>
      <c r="HR148" s="652"/>
      <c r="HS148" s="652"/>
      <c r="HT148" s="652"/>
      <c r="HU148" s="652"/>
      <c r="HV148" s="652"/>
      <c r="HW148" s="652"/>
      <c r="HX148" s="652"/>
      <c r="HY148" s="652"/>
      <c r="HZ148" s="652"/>
      <c r="IA148" s="652"/>
      <c r="IB148" s="652"/>
      <c r="IC148" s="652"/>
      <c r="ID148" s="652"/>
      <c r="IE148" s="652"/>
      <c r="IF148" s="652"/>
      <c r="IG148" s="652"/>
      <c r="IH148" s="652"/>
      <c r="II148" s="652"/>
      <c r="IJ148" s="652"/>
      <c r="IK148" s="652"/>
      <c r="IL148" s="652"/>
      <c r="IM148" s="652"/>
      <c r="IN148" s="652"/>
      <c r="IO148" s="652"/>
      <c r="IP148" s="652"/>
      <c r="IQ148" s="652"/>
      <c r="IR148" s="652"/>
      <c r="IS148" s="652"/>
      <c r="IT148" s="652"/>
      <c r="IU148" s="652"/>
      <c r="IV148" s="652"/>
    </row>
    <row r="149" spans="210:256" s="689" customFormat="1" ht="15.75">
      <c r="HB149" s="652"/>
      <c r="HC149" s="652"/>
      <c r="HD149" s="652"/>
      <c r="HE149" s="652"/>
      <c r="HF149" s="652"/>
      <c r="HG149" s="652"/>
      <c r="HH149" s="652"/>
      <c r="HI149" s="652"/>
      <c r="HJ149" s="652"/>
      <c r="HK149" s="652"/>
      <c r="HL149" s="652"/>
      <c r="HM149" s="652"/>
      <c r="HN149" s="652"/>
      <c r="HO149" s="652"/>
      <c r="HP149" s="652"/>
      <c r="HQ149" s="652"/>
      <c r="HR149" s="652"/>
      <c r="HS149" s="652"/>
      <c r="HT149" s="652"/>
      <c r="HU149" s="652"/>
      <c r="HV149" s="652"/>
      <c r="HW149" s="652"/>
      <c r="HX149" s="652"/>
      <c r="HY149" s="652"/>
      <c r="HZ149" s="652"/>
      <c r="IA149" s="652"/>
      <c r="IB149" s="652"/>
      <c r="IC149" s="652"/>
      <c r="ID149" s="652"/>
      <c r="IE149" s="652"/>
      <c r="IF149" s="652"/>
      <c r="IG149" s="652"/>
      <c r="IH149" s="652"/>
      <c r="II149" s="652"/>
      <c r="IJ149" s="652"/>
      <c r="IK149" s="652"/>
      <c r="IL149" s="652"/>
      <c r="IM149" s="652"/>
      <c r="IN149" s="652"/>
      <c r="IO149" s="652"/>
      <c r="IP149" s="652"/>
      <c r="IQ149" s="652"/>
      <c r="IR149" s="652"/>
      <c r="IS149" s="652"/>
      <c r="IT149" s="652"/>
      <c r="IU149" s="652"/>
      <c r="IV149" s="652"/>
    </row>
    <row r="150" spans="210:256" s="689" customFormat="1" ht="15.75">
      <c r="HB150" s="652"/>
      <c r="HC150" s="652"/>
      <c r="HD150" s="652"/>
      <c r="HE150" s="652"/>
      <c r="HF150" s="652"/>
      <c r="HG150" s="652"/>
      <c r="HH150" s="652"/>
      <c r="HI150" s="652"/>
      <c r="HJ150" s="652"/>
      <c r="HK150" s="652"/>
      <c r="HL150" s="652"/>
      <c r="HM150" s="652"/>
      <c r="HN150" s="652"/>
      <c r="HO150" s="652"/>
      <c r="HP150" s="652"/>
      <c r="HQ150" s="652"/>
      <c r="HR150" s="652"/>
      <c r="HS150" s="652"/>
      <c r="HT150" s="652"/>
      <c r="HU150" s="652"/>
      <c r="HV150" s="652"/>
      <c r="HW150" s="652"/>
      <c r="HX150" s="652"/>
      <c r="HY150" s="652"/>
      <c r="HZ150" s="652"/>
      <c r="IA150" s="652"/>
      <c r="IB150" s="652"/>
      <c r="IC150" s="652"/>
      <c r="ID150" s="652"/>
      <c r="IE150" s="652"/>
      <c r="IF150" s="652"/>
      <c r="IG150" s="652"/>
      <c r="IH150" s="652"/>
      <c r="II150" s="652"/>
      <c r="IJ150" s="652"/>
      <c r="IK150" s="652"/>
      <c r="IL150" s="652"/>
      <c r="IM150" s="652"/>
      <c r="IN150" s="652"/>
      <c r="IO150" s="652"/>
      <c r="IP150" s="652"/>
      <c r="IQ150" s="652"/>
      <c r="IR150" s="652"/>
      <c r="IS150" s="652"/>
      <c r="IT150" s="652"/>
      <c r="IU150" s="652"/>
      <c r="IV150" s="652"/>
    </row>
    <row r="151" spans="210:256" s="689" customFormat="1" ht="15.75">
      <c r="HB151" s="652"/>
      <c r="HC151" s="652"/>
      <c r="HD151" s="652"/>
      <c r="HE151" s="652"/>
      <c r="HF151" s="652"/>
      <c r="HG151" s="652"/>
      <c r="HH151" s="652"/>
      <c r="HI151" s="652"/>
      <c r="HJ151" s="652"/>
      <c r="HK151" s="652"/>
      <c r="HL151" s="652"/>
      <c r="HM151" s="652"/>
      <c r="HN151" s="652"/>
      <c r="HO151" s="652"/>
      <c r="HP151" s="652"/>
      <c r="HQ151" s="652"/>
      <c r="HR151" s="652"/>
      <c r="HS151" s="652"/>
      <c r="HT151" s="652"/>
      <c r="HU151" s="652"/>
      <c r="HV151" s="652"/>
      <c r="HW151" s="652"/>
      <c r="HX151" s="652"/>
      <c r="HY151" s="652"/>
      <c r="HZ151" s="652"/>
      <c r="IA151" s="652"/>
      <c r="IB151" s="652"/>
      <c r="IC151" s="652"/>
      <c r="ID151" s="652"/>
      <c r="IE151" s="652"/>
      <c r="IF151" s="652"/>
      <c r="IG151" s="652"/>
      <c r="IH151" s="652"/>
      <c r="II151" s="652"/>
      <c r="IJ151" s="652"/>
      <c r="IK151" s="652"/>
      <c r="IL151" s="652"/>
      <c r="IM151" s="652"/>
      <c r="IN151" s="652"/>
      <c r="IO151" s="652"/>
      <c r="IP151" s="652"/>
      <c r="IQ151" s="652"/>
      <c r="IR151" s="652"/>
      <c r="IS151" s="652"/>
      <c r="IT151" s="652"/>
      <c r="IU151" s="652"/>
      <c r="IV151" s="652"/>
    </row>
    <row r="152" spans="210:256" s="689" customFormat="1" ht="15.75">
      <c r="HB152" s="652"/>
      <c r="HC152" s="652"/>
      <c r="HD152" s="652"/>
      <c r="HE152" s="652"/>
      <c r="HF152" s="652"/>
      <c r="HG152" s="652"/>
      <c r="HH152" s="652"/>
      <c r="HI152" s="652"/>
      <c r="HJ152" s="652"/>
      <c r="HK152" s="652"/>
      <c r="HL152" s="652"/>
      <c r="HM152" s="652"/>
      <c r="HN152" s="652"/>
      <c r="HO152" s="652"/>
      <c r="HP152" s="652"/>
      <c r="HQ152" s="652"/>
      <c r="HR152" s="652"/>
      <c r="HS152" s="652"/>
      <c r="HT152" s="652"/>
      <c r="HU152" s="652"/>
      <c r="HV152" s="652"/>
      <c r="HW152" s="652"/>
      <c r="HX152" s="652"/>
      <c r="HY152" s="652"/>
      <c r="HZ152" s="652"/>
      <c r="IA152" s="652"/>
      <c r="IB152" s="652"/>
      <c r="IC152" s="652"/>
      <c r="ID152" s="652"/>
      <c r="IE152" s="652"/>
      <c r="IF152" s="652"/>
      <c r="IG152" s="652"/>
      <c r="IH152" s="652"/>
      <c r="II152" s="652"/>
      <c r="IJ152" s="652"/>
      <c r="IK152" s="652"/>
      <c r="IL152" s="652"/>
      <c r="IM152" s="652"/>
      <c r="IN152" s="652"/>
      <c r="IO152" s="652"/>
      <c r="IP152" s="652"/>
      <c r="IQ152" s="652"/>
      <c r="IR152" s="652"/>
      <c r="IS152" s="652"/>
      <c r="IT152" s="652"/>
      <c r="IU152" s="652"/>
      <c r="IV152" s="652"/>
    </row>
    <row r="153" spans="210:256" s="689" customFormat="1" ht="15.75">
      <c r="HB153" s="652"/>
      <c r="HC153" s="652"/>
      <c r="HD153" s="652"/>
      <c r="HE153" s="652"/>
      <c r="HF153" s="652"/>
      <c r="HG153" s="652"/>
      <c r="HH153" s="652"/>
      <c r="HI153" s="652"/>
      <c r="HJ153" s="652"/>
      <c r="HK153" s="652"/>
      <c r="HL153" s="652"/>
      <c r="HM153" s="652"/>
      <c r="HN153" s="652"/>
      <c r="HO153" s="652"/>
      <c r="HP153" s="652"/>
      <c r="HQ153" s="652"/>
      <c r="HR153" s="652"/>
      <c r="HS153" s="652"/>
      <c r="HT153" s="652"/>
      <c r="HU153" s="652"/>
      <c r="HV153" s="652"/>
      <c r="HW153" s="652"/>
      <c r="HX153" s="652"/>
      <c r="HY153" s="652"/>
      <c r="HZ153" s="652"/>
      <c r="IA153" s="652"/>
      <c r="IB153" s="652"/>
      <c r="IC153" s="652"/>
      <c r="ID153" s="652"/>
      <c r="IE153" s="652"/>
      <c r="IF153" s="652"/>
      <c r="IG153" s="652"/>
      <c r="IH153" s="652"/>
      <c r="II153" s="652"/>
      <c r="IJ153" s="652"/>
      <c r="IK153" s="652"/>
      <c r="IL153" s="652"/>
      <c r="IM153" s="652"/>
      <c r="IN153" s="652"/>
      <c r="IO153" s="652"/>
      <c r="IP153" s="652"/>
      <c r="IQ153" s="652"/>
      <c r="IR153" s="652"/>
      <c r="IS153" s="652"/>
      <c r="IT153" s="652"/>
      <c r="IU153" s="652"/>
      <c r="IV153" s="652"/>
    </row>
    <row r="154" spans="210:256" s="689" customFormat="1" ht="15.75">
      <c r="HB154" s="652"/>
      <c r="HC154" s="652"/>
      <c r="HD154" s="652"/>
      <c r="HE154" s="652"/>
      <c r="HF154" s="652"/>
      <c r="HG154" s="652"/>
      <c r="HH154" s="652"/>
      <c r="HI154" s="652"/>
      <c r="HJ154" s="652"/>
      <c r="HK154" s="652"/>
      <c r="HL154" s="652"/>
      <c r="HM154" s="652"/>
      <c r="HN154" s="652"/>
      <c r="HO154" s="652"/>
      <c r="HP154" s="652"/>
      <c r="HQ154" s="652"/>
      <c r="HR154" s="652"/>
      <c r="HS154" s="652"/>
      <c r="HT154" s="652"/>
      <c r="HU154" s="652"/>
      <c r="HV154" s="652"/>
      <c r="HW154" s="652"/>
      <c r="HX154" s="652"/>
      <c r="HY154" s="652"/>
      <c r="HZ154" s="652"/>
      <c r="IA154" s="652"/>
      <c r="IB154" s="652"/>
      <c r="IC154" s="652"/>
      <c r="ID154" s="652"/>
      <c r="IE154" s="652"/>
      <c r="IF154" s="652"/>
      <c r="IG154" s="652"/>
      <c r="IH154" s="652"/>
      <c r="II154" s="652"/>
      <c r="IJ154" s="652"/>
      <c r="IK154" s="652"/>
      <c r="IL154" s="652"/>
      <c r="IM154" s="652"/>
      <c r="IN154" s="652"/>
      <c r="IO154" s="652"/>
      <c r="IP154" s="652"/>
      <c r="IQ154" s="652"/>
      <c r="IR154" s="652"/>
      <c r="IS154" s="652"/>
      <c r="IT154" s="652"/>
      <c r="IU154" s="652"/>
      <c r="IV154" s="652"/>
    </row>
    <row r="155" spans="210:256" s="689" customFormat="1" ht="15.75">
      <c r="HB155" s="652"/>
      <c r="HC155" s="652"/>
      <c r="HD155" s="652"/>
      <c r="HE155" s="652"/>
      <c r="HF155" s="652"/>
      <c r="HG155" s="652"/>
      <c r="HH155" s="652"/>
      <c r="HI155" s="652"/>
      <c r="HJ155" s="652"/>
      <c r="HK155" s="652"/>
      <c r="HL155" s="652"/>
      <c r="HM155" s="652"/>
      <c r="HN155" s="652"/>
      <c r="HO155" s="652"/>
      <c r="HP155" s="652"/>
      <c r="HQ155" s="652"/>
      <c r="HR155" s="652"/>
      <c r="HS155" s="652"/>
      <c r="HT155" s="652"/>
      <c r="HU155" s="652"/>
      <c r="HV155" s="652"/>
      <c r="HW155" s="652"/>
      <c r="HX155" s="652"/>
      <c r="HY155" s="652"/>
      <c r="HZ155" s="652"/>
      <c r="IA155" s="652"/>
      <c r="IB155" s="652"/>
      <c r="IC155" s="652"/>
      <c r="ID155" s="652"/>
      <c r="IE155" s="652"/>
      <c r="IF155" s="652"/>
      <c r="IG155" s="652"/>
      <c r="IH155" s="652"/>
      <c r="II155" s="652"/>
      <c r="IJ155" s="652"/>
      <c r="IK155" s="652"/>
      <c r="IL155" s="652"/>
      <c r="IM155" s="652"/>
      <c r="IN155" s="652"/>
      <c r="IO155" s="652"/>
      <c r="IP155" s="652"/>
      <c r="IQ155" s="652"/>
      <c r="IR155" s="652"/>
      <c r="IS155" s="652"/>
      <c r="IT155" s="652"/>
      <c r="IU155" s="652"/>
      <c r="IV155" s="652"/>
    </row>
    <row r="156" spans="210:256" s="689" customFormat="1" ht="15.75">
      <c r="HB156" s="652"/>
      <c r="HC156" s="652"/>
      <c r="HD156" s="652"/>
      <c r="HE156" s="652"/>
      <c r="HF156" s="652"/>
      <c r="HG156" s="652"/>
      <c r="HH156" s="652"/>
      <c r="HI156" s="652"/>
      <c r="HJ156" s="652"/>
      <c r="HK156" s="652"/>
      <c r="HL156" s="652"/>
      <c r="HM156" s="652"/>
      <c r="HN156" s="652"/>
      <c r="HO156" s="652"/>
      <c r="HP156" s="652"/>
      <c r="HQ156" s="652"/>
      <c r="HR156" s="652"/>
      <c r="HS156" s="652"/>
      <c r="HT156" s="652"/>
      <c r="HU156" s="652"/>
      <c r="HV156" s="652"/>
      <c r="HW156" s="652"/>
      <c r="HX156" s="652"/>
      <c r="HY156" s="652"/>
      <c r="HZ156" s="652"/>
      <c r="IA156" s="652"/>
      <c r="IB156" s="652"/>
      <c r="IC156" s="652"/>
      <c r="ID156" s="652"/>
      <c r="IE156" s="652"/>
      <c r="IF156" s="652"/>
      <c r="IG156" s="652"/>
      <c r="IH156" s="652"/>
      <c r="II156" s="652"/>
      <c r="IJ156" s="652"/>
      <c r="IK156" s="652"/>
      <c r="IL156" s="652"/>
      <c r="IM156" s="652"/>
      <c r="IN156" s="652"/>
      <c r="IO156" s="652"/>
      <c r="IP156" s="652"/>
      <c r="IQ156" s="652"/>
      <c r="IR156" s="652"/>
      <c r="IS156" s="652"/>
      <c r="IT156" s="652"/>
      <c r="IU156" s="652"/>
      <c r="IV156" s="652"/>
    </row>
    <row r="157" spans="210:256" s="689" customFormat="1" ht="15.75">
      <c r="HB157" s="652"/>
      <c r="HC157" s="652"/>
      <c r="HD157" s="652"/>
      <c r="HE157" s="652"/>
      <c r="HF157" s="652"/>
      <c r="HG157" s="652"/>
      <c r="HH157" s="652"/>
      <c r="HI157" s="652"/>
      <c r="HJ157" s="652"/>
      <c r="HK157" s="652"/>
      <c r="HL157" s="652"/>
      <c r="HM157" s="652"/>
      <c r="HN157" s="652"/>
      <c r="HO157" s="652"/>
      <c r="HP157" s="652"/>
      <c r="HQ157" s="652"/>
      <c r="HR157" s="652"/>
      <c r="HS157" s="652"/>
      <c r="HT157" s="652"/>
      <c r="HU157" s="652"/>
      <c r="HV157" s="652"/>
      <c r="HW157" s="652"/>
      <c r="HX157" s="652"/>
      <c r="HY157" s="652"/>
      <c r="HZ157" s="652"/>
      <c r="IA157" s="652"/>
      <c r="IB157" s="652"/>
      <c r="IC157" s="652"/>
      <c r="ID157" s="652"/>
      <c r="IE157" s="652"/>
      <c r="IF157" s="652"/>
      <c r="IG157" s="652"/>
      <c r="IH157" s="652"/>
      <c r="II157" s="652"/>
      <c r="IJ157" s="652"/>
      <c r="IK157" s="652"/>
      <c r="IL157" s="652"/>
      <c r="IM157" s="652"/>
      <c r="IN157" s="652"/>
      <c r="IO157" s="652"/>
      <c r="IP157" s="652"/>
      <c r="IQ157" s="652"/>
      <c r="IR157" s="652"/>
      <c r="IS157" s="652"/>
      <c r="IT157" s="652"/>
      <c r="IU157" s="652"/>
      <c r="IV157" s="652"/>
    </row>
    <row r="158" spans="210:256" s="689" customFormat="1" ht="15.75">
      <c r="HB158" s="652"/>
      <c r="HC158" s="652"/>
      <c r="HD158" s="652"/>
      <c r="HE158" s="652"/>
      <c r="HF158" s="652"/>
      <c r="HG158" s="652"/>
      <c r="HH158" s="652"/>
      <c r="HI158" s="652"/>
      <c r="HJ158" s="652"/>
      <c r="HK158" s="652"/>
      <c r="HL158" s="652"/>
      <c r="HM158" s="652"/>
      <c r="HN158" s="652"/>
      <c r="HO158" s="652"/>
      <c r="HP158" s="652"/>
      <c r="HQ158" s="652"/>
      <c r="HR158" s="652"/>
      <c r="HS158" s="652"/>
      <c r="HT158" s="652"/>
      <c r="HU158" s="652"/>
      <c r="HV158" s="652"/>
      <c r="HW158" s="652"/>
      <c r="HX158" s="652"/>
      <c r="HY158" s="652"/>
      <c r="HZ158" s="652"/>
      <c r="IA158" s="652"/>
      <c r="IB158" s="652"/>
      <c r="IC158" s="652"/>
      <c r="ID158" s="652"/>
      <c r="IE158" s="652"/>
      <c r="IF158" s="652"/>
      <c r="IG158" s="652"/>
      <c r="IH158" s="652"/>
      <c r="II158" s="652"/>
      <c r="IJ158" s="652"/>
      <c r="IK158" s="652"/>
      <c r="IL158" s="652"/>
      <c r="IM158" s="652"/>
      <c r="IN158" s="652"/>
      <c r="IO158" s="652"/>
      <c r="IP158" s="652"/>
      <c r="IQ158" s="652"/>
      <c r="IR158" s="652"/>
      <c r="IS158" s="652"/>
      <c r="IT158" s="652"/>
      <c r="IU158" s="652"/>
      <c r="IV158" s="652"/>
    </row>
    <row r="159" spans="210:256" s="689" customFormat="1" ht="15.75">
      <c r="HB159" s="652"/>
      <c r="HC159" s="652"/>
      <c r="HD159" s="652"/>
      <c r="HE159" s="652"/>
      <c r="HF159" s="652"/>
      <c r="HG159" s="652"/>
      <c r="HH159" s="652"/>
      <c r="HI159" s="652"/>
      <c r="HJ159" s="652"/>
      <c r="HK159" s="652"/>
      <c r="HL159" s="652"/>
      <c r="HM159" s="652"/>
      <c r="HN159" s="652"/>
      <c r="HO159" s="652"/>
      <c r="HP159" s="652"/>
      <c r="HQ159" s="652"/>
      <c r="HR159" s="652"/>
      <c r="HS159" s="652"/>
      <c r="HT159" s="652"/>
      <c r="HU159" s="652"/>
      <c r="HV159" s="652"/>
      <c r="HW159" s="652"/>
      <c r="HX159" s="652"/>
      <c r="HY159" s="652"/>
      <c r="HZ159" s="652"/>
      <c r="IA159" s="652"/>
      <c r="IB159" s="652"/>
      <c r="IC159" s="652"/>
      <c r="ID159" s="652"/>
      <c r="IE159" s="652"/>
      <c r="IF159" s="652"/>
      <c r="IG159" s="652"/>
      <c r="IH159" s="652"/>
      <c r="II159" s="652"/>
      <c r="IJ159" s="652"/>
      <c r="IK159" s="652"/>
      <c r="IL159" s="652"/>
      <c r="IM159" s="652"/>
      <c r="IN159" s="652"/>
      <c r="IO159" s="652"/>
      <c r="IP159" s="652"/>
      <c r="IQ159" s="652"/>
      <c r="IR159" s="652"/>
      <c r="IS159" s="652"/>
      <c r="IT159" s="652"/>
      <c r="IU159" s="652"/>
      <c r="IV159" s="652"/>
    </row>
  </sheetData>
  <mergeCells count="13">
    <mergeCell ref="H4:H5"/>
    <mergeCell ref="I4:M4"/>
    <mergeCell ref="N4:N5"/>
    <mergeCell ref="A1:N1"/>
    <mergeCell ref="A2:D2"/>
    <mergeCell ref="A3:A5"/>
    <mergeCell ref="B3:B5"/>
    <mergeCell ref="C3:C5"/>
    <mergeCell ref="D3:D5"/>
    <mergeCell ref="E3:E5"/>
    <mergeCell ref="F3:F5"/>
    <mergeCell ref="G3:G5"/>
    <mergeCell ref="H3:N3"/>
  </mergeCells>
  <printOptions horizontalCentered="1"/>
  <pageMargins left="0.5902777777777778" right="0.5902777777777778" top="0.9256944444444444" bottom="0.7569444444444444" header="0.5902777777777778" footer="0.5902777777777778"/>
  <pageSetup horizontalDpi="300" verticalDpi="300" orientation="landscape" paperSize="9" scale="71" r:id="rId1"/>
  <headerFooter alignWithMargins="0">
    <oddHeader>&amp;R&amp;"Times New Roman,Normalny"Załącznik Nr 20 do wykonania budżetu Gminy Barlinek za I półrocze 2010 r.</oddHeader>
    <oddFooter>&amp;C&amp;"Times New Roman,Normalny"&amp;12Strona &amp;P z &amp;N</oddFooter>
  </headerFooter>
  <rowBreaks count="1" manualBreakCount="1">
    <brk id="35" max="255" man="1"/>
  </rowBreaks>
  <colBreaks count="1" manualBreakCount="1">
    <brk id="1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Z56"/>
  <sheetViews>
    <sheetView showGridLines="0" defaultGridColor="0" view="pageBreakPreview" zoomScale="70" zoomScaleSheetLayoutView="70" colorId="15" workbookViewId="0" topLeftCell="A1">
      <selection activeCell="N3" sqref="N3"/>
    </sheetView>
  </sheetViews>
  <sheetFormatPr defaultColWidth="9.00390625" defaultRowHeight="12.75"/>
  <cols>
    <col min="1" max="1" width="6.25390625" style="160" customWidth="1"/>
    <col min="2" max="2" width="8.75390625" style="160" customWidth="1"/>
    <col min="3" max="3" width="6.25390625" style="160" customWidth="1"/>
    <col min="4" max="4" width="57.125" style="160" customWidth="1"/>
    <col min="5" max="5" width="9.75390625" style="160" customWidth="1"/>
    <col min="6" max="9" width="13.375" style="160" customWidth="1"/>
    <col min="10" max="10" width="11.375" style="160" customWidth="1"/>
    <col min="11" max="11" width="11.75390625" style="160" customWidth="1"/>
    <col min="12" max="12" width="7.75390625" style="160" customWidth="1"/>
    <col min="13" max="13" width="8.25390625" style="160" customWidth="1"/>
    <col min="14" max="14" width="8.00390625" style="160" customWidth="1"/>
    <col min="15" max="16384" width="9.00390625" style="160" customWidth="1"/>
  </cols>
  <sheetData>
    <row r="1" spans="1:14" ht="33" customHeight="1">
      <c r="A1" s="1017" t="s">
        <v>504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</row>
    <row r="3" spans="1:14" ht="15" customHeight="1">
      <c r="A3" s="1018" t="s">
        <v>500</v>
      </c>
      <c r="B3" s="1018"/>
      <c r="C3" s="1018"/>
      <c r="D3" s="1018"/>
      <c r="E3" s="704"/>
      <c r="M3" s="705"/>
      <c r="N3" s="705"/>
    </row>
    <row r="4" spans="1:14" ht="15" customHeight="1">
      <c r="A4" s="991" t="s">
        <v>1</v>
      </c>
      <c r="B4" s="991" t="s">
        <v>31</v>
      </c>
      <c r="C4" s="992" t="s">
        <v>32</v>
      </c>
      <c r="D4" s="991" t="s">
        <v>505</v>
      </c>
      <c r="E4" s="991" t="s">
        <v>5</v>
      </c>
      <c r="F4" s="991" t="s">
        <v>3</v>
      </c>
      <c r="G4" s="991" t="s">
        <v>243</v>
      </c>
      <c r="H4" s="993" t="s">
        <v>36</v>
      </c>
      <c r="I4" s="993"/>
      <c r="J4" s="993"/>
      <c r="K4" s="993"/>
      <c r="L4" s="993"/>
      <c r="M4" s="993"/>
      <c r="N4" s="993"/>
    </row>
    <row r="5" spans="1:14" ht="15" customHeight="1">
      <c r="A5" s="991"/>
      <c r="B5" s="991"/>
      <c r="C5" s="992"/>
      <c r="D5" s="991"/>
      <c r="E5" s="991"/>
      <c r="F5" s="991"/>
      <c r="G5" s="991"/>
      <c r="H5" s="991" t="s">
        <v>427</v>
      </c>
      <c r="I5" s="994" t="s">
        <v>245</v>
      </c>
      <c r="J5" s="994"/>
      <c r="K5" s="994"/>
      <c r="L5" s="994"/>
      <c r="M5" s="994"/>
      <c r="N5" s="991" t="s">
        <v>246</v>
      </c>
    </row>
    <row r="6" spans="1:14" ht="72">
      <c r="A6" s="991"/>
      <c r="B6" s="991"/>
      <c r="C6" s="992"/>
      <c r="D6" s="991"/>
      <c r="E6" s="991"/>
      <c r="F6" s="991"/>
      <c r="G6" s="991"/>
      <c r="H6" s="991"/>
      <c r="I6" s="560" t="s">
        <v>253</v>
      </c>
      <c r="J6" s="560" t="s">
        <v>510</v>
      </c>
      <c r="K6" s="359" t="s">
        <v>255</v>
      </c>
      <c r="L6" s="562" t="s">
        <v>249</v>
      </c>
      <c r="M6" s="560" t="s">
        <v>440</v>
      </c>
      <c r="N6" s="991"/>
    </row>
    <row r="7" spans="1:14" ht="15.75">
      <c r="A7" s="563">
        <v>1</v>
      </c>
      <c r="B7" s="563">
        <v>2</v>
      </c>
      <c r="C7" s="563">
        <v>3</v>
      </c>
      <c r="D7" s="563">
        <v>4</v>
      </c>
      <c r="E7" s="563">
        <v>5</v>
      </c>
      <c r="F7" s="563">
        <v>6</v>
      </c>
      <c r="G7" s="563">
        <v>7</v>
      </c>
      <c r="H7" s="563">
        <v>8</v>
      </c>
      <c r="I7" s="563">
        <v>9</v>
      </c>
      <c r="J7" s="563">
        <v>10</v>
      </c>
      <c r="K7" s="563">
        <v>11</v>
      </c>
      <c r="L7" s="563">
        <v>12</v>
      </c>
      <c r="M7" s="563">
        <v>13</v>
      </c>
      <c r="N7" s="563">
        <v>14</v>
      </c>
    </row>
    <row r="8" spans="1:26" ht="15.75">
      <c r="A8" s="439">
        <v>801</v>
      </c>
      <c r="B8" s="439"/>
      <c r="C8" s="439"/>
      <c r="D8" s="269" t="s">
        <v>134</v>
      </c>
      <c r="E8" s="271">
        <f aca="true" t="shared" si="0" ref="E8:E52">G8/F8*100</f>
        <v>47.97935079443188</v>
      </c>
      <c r="F8" s="272">
        <f>F9+F31+F36+F51</f>
        <v>3519748</v>
      </c>
      <c r="G8" s="272">
        <f>SUM(G9+G31+G36+G5+G52)</f>
        <v>1688752.2400000002</v>
      </c>
      <c r="H8" s="272">
        <f aca="true" t="shared" si="1" ref="H8:N8">H9+H31+H36+H51</f>
        <v>1688752.2400000002</v>
      </c>
      <c r="I8" s="272">
        <f t="shared" si="1"/>
        <v>1084934.79</v>
      </c>
      <c r="J8" s="272">
        <f t="shared" si="1"/>
        <v>341856.77999999997</v>
      </c>
      <c r="K8" s="272">
        <f t="shared" si="1"/>
        <v>260650.68</v>
      </c>
      <c r="L8" s="272">
        <f t="shared" si="1"/>
        <v>945.99</v>
      </c>
      <c r="M8" s="272">
        <f t="shared" si="1"/>
        <v>0</v>
      </c>
      <c r="N8" s="272">
        <f t="shared" si="1"/>
        <v>0</v>
      </c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6"/>
    </row>
    <row r="9" spans="1:26" ht="15.75">
      <c r="A9" s="232"/>
      <c r="B9" s="232">
        <v>80110</v>
      </c>
      <c r="C9" s="232"/>
      <c r="D9" s="233" t="s">
        <v>144</v>
      </c>
      <c r="E9" s="707">
        <f t="shared" si="0"/>
        <v>47.296160879956325</v>
      </c>
      <c r="F9" s="241">
        <f aca="true" t="shared" si="2" ref="F9:N9">SUM(F10:F30)</f>
        <v>2993785</v>
      </c>
      <c r="G9" s="241">
        <f t="shared" si="2"/>
        <v>1415945.3700000003</v>
      </c>
      <c r="H9" s="241">
        <f t="shared" si="2"/>
        <v>1415945.3700000003</v>
      </c>
      <c r="I9" s="241">
        <f t="shared" si="2"/>
        <v>973105.3200000001</v>
      </c>
      <c r="J9" s="241">
        <f t="shared" si="2"/>
        <v>184788.34999999998</v>
      </c>
      <c r="K9" s="241">
        <f t="shared" si="2"/>
        <v>256981.71</v>
      </c>
      <c r="L9" s="241">
        <f t="shared" si="2"/>
        <v>705.99</v>
      </c>
      <c r="M9" s="241">
        <f t="shared" si="2"/>
        <v>0</v>
      </c>
      <c r="N9" s="241">
        <f t="shared" si="2"/>
        <v>0</v>
      </c>
      <c r="O9" s="706"/>
      <c r="P9" s="706"/>
      <c r="Q9" s="706"/>
      <c r="R9" s="706"/>
      <c r="S9" s="706"/>
      <c r="T9" s="706"/>
      <c r="U9" s="706"/>
      <c r="V9" s="706"/>
      <c r="W9" s="706"/>
      <c r="X9" s="706"/>
      <c r="Y9" s="706"/>
      <c r="Z9" s="706"/>
    </row>
    <row r="10" spans="1:26" ht="15.75">
      <c r="A10" s="232"/>
      <c r="B10" s="232"/>
      <c r="C10" s="263">
        <v>3020</v>
      </c>
      <c r="D10" s="415" t="s">
        <v>350</v>
      </c>
      <c r="E10" s="708">
        <f t="shared" si="0"/>
        <v>7.108236004832863</v>
      </c>
      <c r="F10" s="230">
        <v>9932</v>
      </c>
      <c r="G10" s="568">
        <f aca="true" t="shared" si="3" ref="G10:G30">H10+N10</f>
        <v>705.99</v>
      </c>
      <c r="H10" s="262">
        <f>SUM(I10:M10)</f>
        <v>705.99</v>
      </c>
      <c r="I10" s="230"/>
      <c r="J10" s="230"/>
      <c r="K10" s="418"/>
      <c r="L10" s="230">
        <v>705.99</v>
      </c>
      <c r="M10" s="418"/>
      <c r="N10" s="230"/>
      <c r="O10" s="706"/>
      <c r="P10" s="706"/>
      <c r="Q10" s="706"/>
      <c r="R10" s="706"/>
      <c r="S10" s="706"/>
      <c r="T10" s="706"/>
      <c r="U10" s="706"/>
      <c r="V10" s="706"/>
      <c r="W10" s="706"/>
      <c r="X10" s="706"/>
      <c r="Y10" s="706"/>
      <c r="Z10" s="706"/>
    </row>
    <row r="11" spans="1:26" ht="15.75">
      <c r="A11" s="232"/>
      <c r="B11" s="232"/>
      <c r="C11" s="263">
        <v>3240</v>
      </c>
      <c r="D11" s="415" t="s">
        <v>333</v>
      </c>
      <c r="E11" s="708">
        <f t="shared" si="0"/>
        <v>25</v>
      </c>
      <c r="F11" s="230">
        <v>1456</v>
      </c>
      <c r="G11" s="568">
        <f t="shared" si="3"/>
        <v>364</v>
      </c>
      <c r="H11" s="262">
        <v>364</v>
      </c>
      <c r="I11" s="230"/>
      <c r="J11" s="230"/>
      <c r="K11" s="418"/>
      <c r="L11" s="230"/>
      <c r="M11" s="418"/>
      <c r="N11" s="230"/>
      <c r="O11" s="706"/>
      <c r="P11" s="706"/>
      <c r="Q11" s="706"/>
      <c r="R11" s="706"/>
      <c r="S11" s="706"/>
      <c r="T11" s="706"/>
      <c r="U11" s="706"/>
      <c r="V11" s="706"/>
      <c r="W11" s="706"/>
      <c r="X11" s="706"/>
      <c r="Y11" s="706"/>
      <c r="Z11" s="706"/>
    </row>
    <row r="12" spans="1:26" ht="15.75">
      <c r="A12" s="263"/>
      <c r="B12" s="263"/>
      <c r="C12" s="263">
        <v>4010</v>
      </c>
      <c r="D12" s="415" t="s">
        <v>334</v>
      </c>
      <c r="E12" s="708">
        <f t="shared" si="0"/>
        <v>42.608476959779864</v>
      </c>
      <c r="F12" s="230">
        <v>1972594</v>
      </c>
      <c r="G12" s="568">
        <f t="shared" si="3"/>
        <v>840492.26</v>
      </c>
      <c r="H12" s="262">
        <f aca="true" t="shared" si="4" ref="H12:H30">SUM(I12:M12)</f>
        <v>840492.26</v>
      </c>
      <c r="I12" s="230">
        <v>840492.26</v>
      </c>
      <c r="J12" s="230"/>
      <c r="K12" s="418"/>
      <c r="L12" s="418"/>
      <c r="M12" s="418"/>
      <c r="N12" s="230"/>
      <c r="O12" s="706"/>
      <c r="P12" s="706"/>
      <c r="Q12" s="706"/>
      <c r="R12" s="706"/>
      <c r="S12" s="706"/>
      <c r="T12" s="706"/>
      <c r="U12" s="706"/>
      <c r="V12" s="706"/>
      <c r="W12" s="706"/>
      <c r="X12" s="706"/>
      <c r="Y12" s="706"/>
      <c r="Z12" s="706"/>
    </row>
    <row r="13" spans="1:26" ht="15.75">
      <c r="A13" s="263"/>
      <c r="B13" s="263"/>
      <c r="C13" s="263">
        <v>4040</v>
      </c>
      <c r="D13" s="415" t="s">
        <v>351</v>
      </c>
      <c r="E13" s="708">
        <f t="shared" si="0"/>
        <v>100.00004524443304</v>
      </c>
      <c r="F13" s="230">
        <v>132613</v>
      </c>
      <c r="G13" s="568">
        <f t="shared" si="3"/>
        <v>132613.06</v>
      </c>
      <c r="H13" s="262">
        <f t="shared" si="4"/>
        <v>132613.06</v>
      </c>
      <c r="I13" s="230">
        <v>132613.06</v>
      </c>
      <c r="J13" s="230"/>
      <c r="K13" s="418"/>
      <c r="L13" s="418"/>
      <c r="M13" s="418"/>
      <c r="N13" s="230"/>
      <c r="O13" s="706"/>
      <c r="P13" s="706"/>
      <c r="Q13" s="706"/>
      <c r="R13" s="706"/>
      <c r="S13" s="706"/>
      <c r="T13" s="706"/>
      <c r="U13" s="706"/>
      <c r="V13" s="706"/>
      <c r="W13" s="706"/>
      <c r="X13" s="706"/>
      <c r="Y13" s="706"/>
      <c r="Z13" s="706"/>
    </row>
    <row r="14" spans="1:26" ht="15.75">
      <c r="A14" s="263"/>
      <c r="B14" s="263"/>
      <c r="C14" s="263">
        <v>4110</v>
      </c>
      <c r="D14" s="415" t="s">
        <v>352</v>
      </c>
      <c r="E14" s="708">
        <f t="shared" si="0"/>
        <v>49.7398859929282</v>
      </c>
      <c r="F14" s="230">
        <v>321559</v>
      </c>
      <c r="G14" s="568">
        <f t="shared" si="3"/>
        <v>159943.08</v>
      </c>
      <c r="H14" s="262">
        <f t="shared" si="4"/>
        <v>159943.08</v>
      </c>
      <c r="I14" s="230"/>
      <c r="J14" s="230">
        <v>159943.08</v>
      </c>
      <c r="K14" s="418"/>
      <c r="L14" s="418"/>
      <c r="M14" s="418"/>
      <c r="N14" s="230"/>
      <c r="O14" s="706"/>
      <c r="P14" s="706"/>
      <c r="Q14" s="706"/>
      <c r="R14" s="706"/>
      <c r="S14" s="706"/>
      <c r="T14" s="706"/>
      <c r="U14" s="706"/>
      <c r="V14" s="706"/>
      <c r="W14" s="706"/>
      <c r="X14" s="706"/>
      <c r="Y14" s="706"/>
      <c r="Z14" s="706"/>
    </row>
    <row r="15" spans="1:26" ht="15.75">
      <c r="A15" s="263"/>
      <c r="B15" s="263"/>
      <c r="C15" s="263">
        <v>4120</v>
      </c>
      <c r="D15" s="415" t="s">
        <v>315</v>
      </c>
      <c r="E15" s="708">
        <f t="shared" si="0"/>
        <v>47.90465448095018</v>
      </c>
      <c r="F15" s="230">
        <v>51864</v>
      </c>
      <c r="G15" s="568">
        <f t="shared" si="3"/>
        <v>24845.27</v>
      </c>
      <c r="H15" s="262">
        <f t="shared" si="4"/>
        <v>24845.27</v>
      </c>
      <c r="I15" s="230"/>
      <c r="J15" s="230">
        <v>24845.27</v>
      </c>
      <c r="K15" s="418"/>
      <c r="L15" s="418"/>
      <c r="M15" s="418"/>
      <c r="N15" s="230"/>
      <c r="O15" s="706"/>
      <c r="P15" s="706"/>
      <c r="Q15" s="706"/>
      <c r="R15" s="706"/>
      <c r="S15" s="706"/>
      <c r="T15" s="706"/>
      <c r="U15" s="706"/>
      <c r="V15" s="706"/>
      <c r="W15" s="706"/>
      <c r="X15" s="706"/>
      <c r="Y15" s="706"/>
      <c r="Z15" s="706"/>
    </row>
    <row r="16" spans="1:26" ht="15.75">
      <c r="A16" s="263"/>
      <c r="B16" s="263"/>
      <c r="C16" s="263">
        <v>4170</v>
      </c>
      <c r="D16" s="415" t="s">
        <v>267</v>
      </c>
      <c r="E16" s="708">
        <f t="shared" si="0"/>
        <v>0</v>
      </c>
      <c r="F16" s="230">
        <v>500</v>
      </c>
      <c r="G16" s="568">
        <f t="shared" si="3"/>
        <v>0</v>
      </c>
      <c r="H16" s="262">
        <f t="shared" si="4"/>
        <v>0</v>
      </c>
      <c r="I16" s="230"/>
      <c r="J16" s="230"/>
      <c r="K16" s="230"/>
      <c r="L16" s="418"/>
      <c r="M16" s="418"/>
      <c r="N16" s="230"/>
      <c r="O16" s="706"/>
      <c r="P16" s="706"/>
      <c r="Q16" s="706"/>
      <c r="R16" s="706"/>
      <c r="S16" s="706"/>
      <c r="T16" s="706"/>
      <c r="U16" s="706"/>
      <c r="V16" s="706"/>
      <c r="W16" s="706"/>
      <c r="X16" s="706"/>
      <c r="Y16" s="706"/>
      <c r="Z16" s="706"/>
    </row>
    <row r="17" spans="1:26" ht="15.75">
      <c r="A17" s="263"/>
      <c r="B17" s="263"/>
      <c r="C17" s="263">
        <v>4210</v>
      </c>
      <c r="D17" s="415" t="s">
        <v>291</v>
      </c>
      <c r="E17" s="708">
        <f t="shared" si="0"/>
        <v>70.92146428571428</v>
      </c>
      <c r="F17" s="230">
        <v>28000</v>
      </c>
      <c r="G17" s="568">
        <f t="shared" si="3"/>
        <v>19858.01</v>
      </c>
      <c r="H17" s="262">
        <f t="shared" si="4"/>
        <v>19858.01</v>
      </c>
      <c r="I17" s="230"/>
      <c r="J17" s="230"/>
      <c r="K17" s="230">
        <v>19858.01</v>
      </c>
      <c r="L17" s="418"/>
      <c r="M17" s="418"/>
      <c r="N17" s="230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706"/>
      <c r="Z17" s="706"/>
    </row>
    <row r="18" spans="1:26" ht="15.75">
      <c r="A18" s="263"/>
      <c r="B18" s="263"/>
      <c r="C18" s="263">
        <v>4240</v>
      </c>
      <c r="D18" s="415" t="s">
        <v>344</v>
      </c>
      <c r="E18" s="708">
        <f t="shared" si="0"/>
        <v>13.885899999999998</v>
      </c>
      <c r="F18" s="230">
        <v>10000</v>
      </c>
      <c r="G18" s="568">
        <f t="shared" si="3"/>
        <v>1388.59</v>
      </c>
      <c r="H18" s="262">
        <f t="shared" si="4"/>
        <v>1388.59</v>
      </c>
      <c r="I18" s="230"/>
      <c r="J18" s="230"/>
      <c r="K18" s="230">
        <v>1388.59</v>
      </c>
      <c r="L18" s="418"/>
      <c r="M18" s="418"/>
      <c r="N18" s="230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706"/>
      <c r="Z18" s="706"/>
    </row>
    <row r="19" spans="1:26" ht="15.75">
      <c r="A19" s="263"/>
      <c r="B19" s="263"/>
      <c r="C19" s="263">
        <v>4260</v>
      </c>
      <c r="D19" s="415" t="s">
        <v>354</v>
      </c>
      <c r="E19" s="708">
        <f t="shared" si="0"/>
        <v>62.23196924056522</v>
      </c>
      <c r="F19" s="230">
        <v>204165</v>
      </c>
      <c r="G19" s="568">
        <f t="shared" si="3"/>
        <v>127055.9</v>
      </c>
      <c r="H19" s="262">
        <f t="shared" si="4"/>
        <v>127055.9</v>
      </c>
      <c r="I19" s="230"/>
      <c r="J19" s="230"/>
      <c r="K19" s="230">
        <v>127055.9</v>
      </c>
      <c r="L19" s="418"/>
      <c r="M19" s="418"/>
      <c r="N19" s="230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706"/>
      <c r="Z19" s="706"/>
    </row>
    <row r="20" spans="1:26" ht="15.75">
      <c r="A20" s="263"/>
      <c r="B20" s="263"/>
      <c r="C20" s="263">
        <v>4270</v>
      </c>
      <c r="D20" s="415" t="s">
        <v>293</v>
      </c>
      <c r="E20" s="708">
        <f t="shared" si="0"/>
        <v>7.404774350932218</v>
      </c>
      <c r="F20" s="230">
        <v>91824</v>
      </c>
      <c r="G20" s="568">
        <f t="shared" si="3"/>
        <v>6799.36</v>
      </c>
      <c r="H20" s="262">
        <f t="shared" si="4"/>
        <v>6799.36</v>
      </c>
      <c r="I20" s="230"/>
      <c r="J20" s="230"/>
      <c r="K20" s="230">
        <v>6799.36</v>
      </c>
      <c r="L20" s="418"/>
      <c r="M20" s="418"/>
      <c r="N20" s="230"/>
      <c r="O20" s="706"/>
      <c r="P20" s="706"/>
      <c r="Q20" s="706"/>
      <c r="R20" s="706"/>
      <c r="S20" s="706"/>
      <c r="T20" s="706"/>
      <c r="U20" s="706"/>
      <c r="V20" s="706"/>
      <c r="W20" s="706"/>
      <c r="X20" s="706"/>
      <c r="Y20" s="706"/>
      <c r="Z20" s="706"/>
    </row>
    <row r="21" spans="1:26" ht="15.75">
      <c r="A21" s="263"/>
      <c r="B21" s="263"/>
      <c r="C21" s="263">
        <v>4280</v>
      </c>
      <c r="D21" s="415" t="s">
        <v>355</v>
      </c>
      <c r="E21" s="708">
        <f t="shared" si="0"/>
        <v>11.43859649122807</v>
      </c>
      <c r="F21" s="230">
        <v>2850</v>
      </c>
      <c r="G21" s="568">
        <f t="shared" si="3"/>
        <v>326</v>
      </c>
      <c r="H21" s="262">
        <f t="shared" si="4"/>
        <v>326</v>
      </c>
      <c r="I21" s="230"/>
      <c r="J21" s="230"/>
      <c r="K21" s="230">
        <v>326</v>
      </c>
      <c r="L21" s="418"/>
      <c r="M21" s="418"/>
      <c r="N21" s="230"/>
      <c r="O21" s="706"/>
      <c r="P21" s="706"/>
      <c r="Q21" s="706"/>
      <c r="R21" s="706"/>
      <c r="S21" s="706"/>
      <c r="T21" s="706"/>
      <c r="U21" s="706"/>
      <c r="V21" s="706"/>
      <c r="W21" s="706"/>
      <c r="X21" s="706"/>
      <c r="Y21" s="706"/>
      <c r="Z21" s="706"/>
    </row>
    <row r="22" spans="1:26" ht="15.75">
      <c r="A22" s="263"/>
      <c r="B22" s="263"/>
      <c r="C22" s="263">
        <v>4300</v>
      </c>
      <c r="D22" s="415" t="s">
        <v>319</v>
      </c>
      <c r="E22" s="708">
        <f t="shared" si="0"/>
        <v>54.23217777777778</v>
      </c>
      <c r="F22" s="230">
        <v>45000</v>
      </c>
      <c r="G22" s="568">
        <f t="shared" si="3"/>
        <v>24404.48</v>
      </c>
      <c r="H22" s="262">
        <f t="shared" si="4"/>
        <v>24404.48</v>
      </c>
      <c r="I22" s="230"/>
      <c r="J22" s="230"/>
      <c r="K22" s="230">
        <v>24404.48</v>
      </c>
      <c r="L22" s="418"/>
      <c r="M22" s="418"/>
      <c r="N22" s="230"/>
      <c r="O22" s="706"/>
      <c r="P22" s="706"/>
      <c r="Q22" s="706"/>
      <c r="R22" s="706"/>
      <c r="S22" s="706"/>
      <c r="T22" s="706"/>
      <c r="U22" s="706"/>
      <c r="V22" s="706"/>
      <c r="W22" s="706"/>
      <c r="X22" s="706"/>
      <c r="Y22" s="706"/>
      <c r="Z22" s="706"/>
    </row>
    <row r="23" spans="1:26" ht="15.75">
      <c r="A23" s="263"/>
      <c r="B23" s="263"/>
      <c r="C23" s="263">
        <v>4350</v>
      </c>
      <c r="D23" s="415" t="s">
        <v>356</v>
      </c>
      <c r="E23" s="708">
        <f t="shared" si="0"/>
        <v>49.06029106029106</v>
      </c>
      <c r="F23" s="230">
        <v>1924</v>
      </c>
      <c r="G23" s="568">
        <f t="shared" si="3"/>
        <v>943.92</v>
      </c>
      <c r="H23" s="262">
        <f t="shared" si="4"/>
        <v>943.92</v>
      </c>
      <c r="I23" s="230"/>
      <c r="J23" s="230"/>
      <c r="K23" s="230">
        <v>943.92</v>
      </c>
      <c r="L23" s="418"/>
      <c r="M23" s="418"/>
      <c r="N23" s="230"/>
      <c r="O23" s="706"/>
      <c r="P23" s="706"/>
      <c r="Q23" s="706"/>
      <c r="R23" s="706"/>
      <c r="S23" s="706"/>
      <c r="T23" s="706"/>
      <c r="U23" s="706"/>
      <c r="V23" s="706"/>
      <c r="W23" s="706"/>
      <c r="X23" s="706"/>
      <c r="Y23" s="706"/>
      <c r="Z23" s="706"/>
    </row>
    <row r="24" spans="1:26" ht="15.75">
      <c r="A24" s="263"/>
      <c r="B24" s="263"/>
      <c r="C24" s="263">
        <v>4370</v>
      </c>
      <c r="D24" s="415" t="s">
        <v>357</v>
      </c>
      <c r="E24" s="708">
        <f t="shared" si="0"/>
        <v>43.08</v>
      </c>
      <c r="F24" s="230">
        <v>4000</v>
      </c>
      <c r="G24" s="568">
        <f t="shared" si="3"/>
        <v>1723.2</v>
      </c>
      <c r="H24" s="262">
        <f t="shared" si="4"/>
        <v>1723.2</v>
      </c>
      <c r="I24" s="230"/>
      <c r="J24" s="230"/>
      <c r="K24" s="230">
        <v>1723.2</v>
      </c>
      <c r="L24" s="418"/>
      <c r="M24" s="418"/>
      <c r="N24" s="230"/>
      <c r="O24" s="706"/>
      <c r="P24" s="706"/>
      <c r="Q24" s="706"/>
      <c r="R24" s="706"/>
      <c r="S24" s="706"/>
      <c r="T24" s="706"/>
      <c r="U24" s="706"/>
      <c r="V24" s="706"/>
      <c r="W24" s="706"/>
      <c r="X24" s="706"/>
      <c r="Y24" s="706"/>
      <c r="Z24" s="706"/>
    </row>
    <row r="25" spans="1:26" ht="15.75">
      <c r="A25" s="263"/>
      <c r="B25" s="263"/>
      <c r="C25" s="263">
        <v>4410</v>
      </c>
      <c r="D25" s="415" t="s">
        <v>345</v>
      </c>
      <c r="E25" s="708">
        <f t="shared" si="0"/>
        <v>20.579</v>
      </c>
      <c r="F25" s="230">
        <v>2000</v>
      </c>
      <c r="G25" s="568">
        <f t="shared" si="3"/>
        <v>411.58</v>
      </c>
      <c r="H25" s="262">
        <f t="shared" si="4"/>
        <v>411.58</v>
      </c>
      <c r="I25" s="230"/>
      <c r="J25" s="230"/>
      <c r="K25" s="230">
        <v>411.58</v>
      </c>
      <c r="L25" s="418"/>
      <c r="M25" s="418"/>
      <c r="N25" s="230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</row>
    <row r="26" spans="1:26" ht="15.75">
      <c r="A26" s="263"/>
      <c r="B26" s="263"/>
      <c r="C26" s="263">
        <v>4430</v>
      </c>
      <c r="D26" s="415" t="s">
        <v>358</v>
      </c>
      <c r="E26" s="708">
        <f t="shared" si="0"/>
        <v>86.52519893899205</v>
      </c>
      <c r="F26" s="230">
        <v>1508</v>
      </c>
      <c r="G26" s="568">
        <f t="shared" si="3"/>
        <v>1304.8</v>
      </c>
      <c r="H26" s="262">
        <f t="shared" si="4"/>
        <v>1304.8</v>
      </c>
      <c r="I26" s="230"/>
      <c r="J26" s="230"/>
      <c r="K26" s="230">
        <v>1304.8</v>
      </c>
      <c r="L26" s="418"/>
      <c r="M26" s="418"/>
      <c r="N26" s="230"/>
      <c r="O26" s="706"/>
      <c r="P26" s="706"/>
      <c r="Q26" s="706"/>
      <c r="R26" s="706"/>
      <c r="S26" s="706"/>
      <c r="T26" s="706"/>
      <c r="U26" s="706"/>
      <c r="V26" s="706"/>
      <c r="W26" s="706"/>
      <c r="X26" s="706"/>
      <c r="Y26" s="706"/>
      <c r="Z26" s="706"/>
    </row>
    <row r="27" spans="1:26" ht="15.75">
      <c r="A27" s="263"/>
      <c r="B27" s="263"/>
      <c r="C27" s="263">
        <v>4440</v>
      </c>
      <c r="D27" s="415" t="s">
        <v>359</v>
      </c>
      <c r="E27" s="708">
        <f t="shared" si="0"/>
        <v>75</v>
      </c>
      <c r="F27" s="230">
        <v>93396</v>
      </c>
      <c r="G27" s="568">
        <f t="shared" si="3"/>
        <v>70047</v>
      </c>
      <c r="H27" s="262">
        <f t="shared" si="4"/>
        <v>70047</v>
      </c>
      <c r="I27" s="230"/>
      <c r="J27" s="230"/>
      <c r="K27" s="468">
        <v>70047</v>
      </c>
      <c r="L27" s="418"/>
      <c r="M27" s="418"/>
      <c r="N27" s="230"/>
      <c r="O27" s="706"/>
      <c r="P27" s="706"/>
      <c r="Q27" s="706"/>
      <c r="R27" s="706"/>
      <c r="S27" s="706"/>
      <c r="T27" s="706"/>
      <c r="U27" s="706"/>
      <c r="V27" s="706"/>
      <c r="W27" s="706"/>
      <c r="X27" s="706"/>
      <c r="Y27" s="706"/>
      <c r="Z27" s="706"/>
    </row>
    <row r="28" spans="1:26" ht="31.5">
      <c r="A28" s="263"/>
      <c r="B28" s="263"/>
      <c r="C28" s="263">
        <v>4700</v>
      </c>
      <c r="D28" s="244" t="s">
        <v>305</v>
      </c>
      <c r="E28" s="708">
        <f t="shared" si="0"/>
        <v>1.0714285714285714</v>
      </c>
      <c r="F28" s="230">
        <v>2800</v>
      </c>
      <c r="G28" s="568">
        <f t="shared" si="3"/>
        <v>30</v>
      </c>
      <c r="H28" s="262">
        <f t="shared" si="4"/>
        <v>30</v>
      </c>
      <c r="I28" s="230"/>
      <c r="J28" s="230"/>
      <c r="K28" s="230">
        <v>30</v>
      </c>
      <c r="L28" s="418"/>
      <c r="M28" s="418"/>
      <c r="N28" s="230"/>
      <c r="O28" s="706"/>
      <c r="P28" s="706"/>
      <c r="Q28" s="706"/>
      <c r="R28" s="706"/>
      <c r="S28" s="706"/>
      <c r="T28" s="706"/>
      <c r="U28" s="706"/>
      <c r="V28" s="706"/>
      <c r="W28" s="706"/>
      <c r="X28" s="706"/>
      <c r="Y28" s="706"/>
      <c r="Z28" s="706"/>
    </row>
    <row r="29" spans="1:26" ht="31.5">
      <c r="A29" s="263"/>
      <c r="B29" s="263"/>
      <c r="C29" s="263">
        <v>4740</v>
      </c>
      <c r="D29" s="244" t="s">
        <v>340</v>
      </c>
      <c r="E29" s="708">
        <f t="shared" si="0"/>
        <v>0.69625</v>
      </c>
      <c r="F29" s="230">
        <v>4000</v>
      </c>
      <c r="G29" s="568">
        <f t="shared" si="3"/>
        <v>27.85</v>
      </c>
      <c r="H29" s="262">
        <f t="shared" si="4"/>
        <v>27.85</v>
      </c>
      <c r="I29" s="230"/>
      <c r="J29" s="230"/>
      <c r="K29" s="230">
        <v>27.85</v>
      </c>
      <c r="L29" s="418"/>
      <c r="M29" s="418"/>
      <c r="N29" s="230"/>
      <c r="O29" s="706"/>
      <c r="P29" s="706"/>
      <c r="Q29" s="706"/>
      <c r="R29" s="706"/>
      <c r="S29" s="706"/>
      <c r="T29" s="706"/>
      <c r="U29" s="706"/>
      <c r="V29" s="706"/>
      <c r="W29" s="706"/>
      <c r="X29" s="706"/>
      <c r="Y29" s="706"/>
      <c r="Z29" s="706"/>
    </row>
    <row r="30" spans="1:26" ht="31.5">
      <c r="A30" s="263"/>
      <c r="B30" s="263"/>
      <c r="C30" s="263">
        <v>4750</v>
      </c>
      <c r="D30" s="244" t="s">
        <v>341</v>
      </c>
      <c r="E30" s="708">
        <f t="shared" si="0"/>
        <v>22.55101694915254</v>
      </c>
      <c r="F30" s="230">
        <v>11800</v>
      </c>
      <c r="G30" s="568">
        <f t="shared" si="3"/>
        <v>2661.02</v>
      </c>
      <c r="H30" s="262">
        <f t="shared" si="4"/>
        <v>2661.02</v>
      </c>
      <c r="I30" s="230"/>
      <c r="J30" s="230"/>
      <c r="K30" s="230">
        <v>2661.02</v>
      </c>
      <c r="L30" s="418"/>
      <c r="M30" s="418"/>
      <c r="N30" s="230"/>
      <c r="O30" s="706"/>
      <c r="P30" s="706"/>
      <c r="Q30" s="706"/>
      <c r="R30" s="706"/>
      <c r="S30" s="706"/>
      <c r="T30" s="706"/>
      <c r="U30" s="706"/>
      <c r="V30" s="706"/>
      <c r="W30" s="706"/>
      <c r="X30" s="706"/>
      <c r="Y30" s="706"/>
      <c r="Z30" s="706"/>
    </row>
    <row r="31" spans="1:26" ht="15.75">
      <c r="A31" s="448"/>
      <c r="B31" s="232">
        <v>80146</v>
      </c>
      <c r="C31" s="232"/>
      <c r="D31" s="233" t="s">
        <v>369</v>
      </c>
      <c r="E31" s="707">
        <f t="shared" si="0"/>
        <v>56.523956247111386</v>
      </c>
      <c r="F31" s="241">
        <f aca="true" t="shared" si="5" ref="F31:M31">SUM(F32:F35)</f>
        <v>6491</v>
      </c>
      <c r="G31" s="241">
        <f t="shared" si="5"/>
        <v>3668.97</v>
      </c>
      <c r="H31" s="241">
        <f t="shared" si="5"/>
        <v>3668.97</v>
      </c>
      <c r="I31" s="241">
        <f t="shared" si="5"/>
        <v>0</v>
      </c>
      <c r="J31" s="241">
        <f t="shared" si="5"/>
        <v>0</v>
      </c>
      <c r="K31" s="241">
        <f t="shared" si="5"/>
        <v>3668.97</v>
      </c>
      <c r="L31" s="241">
        <f t="shared" si="5"/>
        <v>0</v>
      </c>
      <c r="M31" s="241">
        <f t="shared" si="5"/>
        <v>0</v>
      </c>
      <c r="N31" s="709">
        <f>O31+U31</f>
        <v>0</v>
      </c>
      <c r="O31" s="706"/>
      <c r="P31" s="706"/>
      <c r="Q31" s="706"/>
      <c r="R31" s="706"/>
      <c r="S31" s="706"/>
      <c r="T31" s="706"/>
      <c r="U31" s="706"/>
      <c r="V31" s="706"/>
      <c r="W31" s="706"/>
      <c r="X31" s="706"/>
      <c r="Y31" s="706"/>
      <c r="Z31" s="706"/>
    </row>
    <row r="32" spans="1:26" ht="15.75">
      <c r="A32" s="232"/>
      <c r="B32" s="232"/>
      <c r="C32" s="263">
        <v>4210</v>
      </c>
      <c r="D32" s="415" t="s">
        <v>291</v>
      </c>
      <c r="E32" s="708">
        <f t="shared" si="0"/>
        <v>55.70823529411765</v>
      </c>
      <c r="F32" s="230">
        <v>1700</v>
      </c>
      <c r="G32" s="568">
        <f>H32+N32</f>
        <v>947.04</v>
      </c>
      <c r="H32" s="262">
        <f>SUM(I32:M32)</f>
        <v>947.04</v>
      </c>
      <c r="I32" s="230"/>
      <c r="J32" s="230"/>
      <c r="K32" s="230">
        <v>947.04</v>
      </c>
      <c r="L32" s="418"/>
      <c r="M32" s="418"/>
      <c r="N32" s="230"/>
      <c r="O32" s="706"/>
      <c r="P32" s="706"/>
      <c r="Q32" s="706"/>
      <c r="R32" s="706"/>
      <c r="S32" s="706"/>
      <c r="T32" s="706"/>
      <c r="U32" s="706"/>
      <c r="V32" s="706"/>
      <c r="W32" s="706"/>
      <c r="X32" s="706"/>
      <c r="Y32" s="706"/>
      <c r="Z32" s="706"/>
    </row>
    <row r="33" spans="1:26" ht="15.75">
      <c r="A33" s="263"/>
      <c r="B33" s="263"/>
      <c r="C33" s="263">
        <v>4300</v>
      </c>
      <c r="D33" s="415" t="s">
        <v>319</v>
      </c>
      <c r="E33" s="708">
        <f t="shared" si="0"/>
        <v>30.909523809523808</v>
      </c>
      <c r="F33" s="230">
        <v>2100</v>
      </c>
      <c r="G33" s="568">
        <f>H33+N33</f>
        <v>649.1</v>
      </c>
      <c r="H33" s="262">
        <f>SUM(I33:M33)</f>
        <v>649.1</v>
      </c>
      <c r="I33" s="230"/>
      <c r="J33" s="230"/>
      <c r="K33" s="230">
        <v>649.1</v>
      </c>
      <c r="L33" s="418"/>
      <c r="M33" s="418"/>
      <c r="N33" s="230"/>
      <c r="O33" s="706"/>
      <c r="P33" s="706"/>
      <c r="Q33" s="706"/>
      <c r="R33" s="706"/>
      <c r="S33" s="706"/>
      <c r="T33" s="706"/>
      <c r="U33" s="706"/>
      <c r="V33" s="706"/>
      <c r="W33" s="706"/>
      <c r="X33" s="706"/>
      <c r="Y33" s="706"/>
      <c r="Z33" s="706"/>
    </row>
    <row r="34" spans="1:26" ht="15.75">
      <c r="A34" s="263"/>
      <c r="B34" s="263"/>
      <c r="C34" s="263">
        <v>4410</v>
      </c>
      <c r="D34" s="415" t="s">
        <v>345</v>
      </c>
      <c r="E34" s="708">
        <f t="shared" si="0"/>
        <v>75.27084565345949</v>
      </c>
      <c r="F34" s="230">
        <v>1691</v>
      </c>
      <c r="G34" s="568">
        <f>H34+N34</f>
        <v>1272.83</v>
      </c>
      <c r="H34" s="262">
        <f>SUM(I34:M34)</f>
        <v>1272.83</v>
      </c>
      <c r="I34" s="230"/>
      <c r="J34" s="230"/>
      <c r="K34" s="230">
        <v>1272.83</v>
      </c>
      <c r="L34" s="418"/>
      <c r="M34" s="418"/>
      <c r="N34" s="230"/>
      <c r="O34" s="706"/>
      <c r="P34" s="706"/>
      <c r="Q34" s="706"/>
      <c r="R34" s="706"/>
      <c r="S34" s="706"/>
      <c r="T34" s="706"/>
      <c r="U34" s="706"/>
      <c r="V34" s="706"/>
      <c r="W34" s="706"/>
      <c r="X34" s="706"/>
      <c r="Y34" s="706"/>
      <c r="Z34" s="706"/>
    </row>
    <row r="35" spans="1:26" ht="31.5">
      <c r="A35" s="263"/>
      <c r="B35" s="263"/>
      <c r="C35" s="263">
        <v>4700</v>
      </c>
      <c r="D35" s="244" t="s">
        <v>305</v>
      </c>
      <c r="E35" s="708">
        <f t="shared" si="0"/>
        <v>80</v>
      </c>
      <c r="F35" s="230">
        <v>1000</v>
      </c>
      <c r="G35" s="568">
        <f>H35+N35</f>
        <v>800</v>
      </c>
      <c r="H35" s="262">
        <f>SUM(I35:M35)</f>
        <v>800</v>
      </c>
      <c r="I35" s="230"/>
      <c r="J35" s="230"/>
      <c r="K35" s="230">
        <v>800</v>
      </c>
      <c r="L35" s="418"/>
      <c r="M35" s="418"/>
      <c r="N35" s="230"/>
      <c r="O35" s="706"/>
      <c r="P35" s="706"/>
      <c r="Q35" s="706"/>
      <c r="R35" s="706"/>
      <c r="S35" s="706"/>
      <c r="T35" s="706"/>
      <c r="U35" s="706"/>
      <c r="V35" s="706"/>
      <c r="W35" s="706"/>
      <c r="X35" s="706"/>
      <c r="Y35" s="706"/>
      <c r="Z35" s="706"/>
    </row>
    <row r="36" spans="1:26" ht="15.75">
      <c r="A36" s="233"/>
      <c r="B36" s="273">
        <v>80148</v>
      </c>
      <c r="C36" s="250"/>
      <c r="D36" s="432" t="s">
        <v>148</v>
      </c>
      <c r="E36" s="707">
        <f t="shared" si="0"/>
        <v>50.61717408890907</v>
      </c>
      <c r="F36" s="478">
        <f aca="true" t="shared" si="6" ref="F36:N36">SUM(F37:F50)</f>
        <v>506810</v>
      </c>
      <c r="G36" s="478">
        <f t="shared" si="6"/>
        <v>256532.90000000002</v>
      </c>
      <c r="H36" s="478">
        <f t="shared" si="6"/>
        <v>256532.90000000002</v>
      </c>
      <c r="I36" s="478">
        <f t="shared" si="6"/>
        <v>111829.47</v>
      </c>
      <c r="J36" s="478">
        <f t="shared" si="6"/>
        <v>144463.43</v>
      </c>
      <c r="K36" s="478">
        <f t="shared" si="6"/>
        <v>0</v>
      </c>
      <c r="L36" s="478">
        <f t="shared" si="6"/>
        <v>240</v>
      </c>
      <c r="M36" s="478">
        <f t="shared" si="6"/>
        <v>0</v>
      </c>
      <c r="N36" s="478">
        <f t="shared" si="6"/>
        <v>0</v>
      </c>
      <c r="O36" s="706"/>
      <c r="P36" s="706"/>
      <c r="Q36" s="706"/>
      <c r="R36" s="706"/>
      <c r="S36" s="706"/>
      <c r="T36" s="706"/>
      <c r="U36" s="706"/>
      <c r="V36" s="706"/>
      <c r="W36" s="706"/>
      <c r="X36" s="706"/>
      <c r="Y36" s="706"/>
      <c r="Z36" s="706"/>
    </row>
    <row r="37" spans="1:26" ht="15.75">
      <c r="A37" s="431"/>
      <c r="B37" s="431"/>
      <c r="C37" s="430">
        <v>3020</v>
      </c>
      <c r="D37" s="434" t="s">
        <v>350</v>
      </c>
      <c r="E37" s="708">
        <f t="shared" si="0"/>
        <v>21.818181818181817</v>
      </c>
      <c r="F37" s="252">
        <v>1100</v>
      </c>
      <c r="G37" s="568">
        <f aca="true" t="shared" si="7" ref="G37:G50">H37+N37</f>
        <v>240</v>
      </c>
      <c r="H37" s="262">
        <f aca="true" t="shared" si="8" ref="H37:H50">SUM(I37:M37)</f>
        <v>240</v>
      </c>
      <c r="I37" s="252">
        <v>0</v>
      </c>
      <c r="J37" s="252"/>
      <c r="K37" s="710"/>
      <c r="L37" s="252">
        <v>240</v>
      </c>
      <c r="M37" s="710"/>
      <c r="N37" s="710"/>
      <c r="O37" s="706"/>
      <c r="P37" s="706"/>
      <c r="Q37" s="706"/>
      <c r="R37" s="706"/>
      <c r="S37" s="706"/>
      <c r="T37" s="706"/>
      <c r="U37" s="706"/>
      <c r="V37" s="706"/>
      <c r="W37" s="706"/>
      <c r="X37" s="706"/>
      <c r="Y37" s="706"/>
      <c r="Z37" s="706"/>
    </row>
    <row r="38" spans="1:26" ht="15.75">
      <c r="A38" s="430"/>
      <c r="B38" s="430"/>
      <c r="C38" s="430">
        <v>4010</v>
      </c>
      <c r="D38" s="434" t="s">
        <v>334</v>
      </c>
      <c r="E38" s="708">
        <f t="shared" si="0"/>
        <v>48.63419817941212</v>
      </c>
      <c r="F38" s="252">
        <v>199496</v>
      </c>
      <c r="G38" s="568">
        <f t="shared" si="7"/>
        <v>97023.28</v>
      </c>
      <c r="H38" s="262">
        <f t="shared" si="8"/>
        <v>97023.28</v>
      </c>
      <c r="I38" s="252">
        <v>97023.28</v>
      </c>
      <c r="J38" s="252"/>
      <c r="K38" s="710"/>
      <c r="L38" s="710"/>
      <c r="M38" s="710"/>
      <c r="N38" s="710"/>
      <c r="O38" s="706"/>
      <c r="P38" s="706"/>
      <c r="Q38" s="706"/>
      <c r="R38" s="706"/>
      <c r="S38" s="706"/>
      <c r="T38" s="706"/>
      <c r="U38" s="706"/>
      <c r="V38" s="706"/>
      <c r="W38" s="706"/>
      <c r="X38" s="706"/>
      <c r="Y38" s="706"/>
      <c r="Z38" s="706"/>
    </row>
    <row r="39" spans="1:26" ht="15.75">
      <c r="A39" s="430"/>
      <c r="B39" s="430"/>
      <c r="C39" s="430">
        <v>4040</v>
      </c>
      <c r="D39" s="434" t="s">
        <v>351</v>
      </c>
      <c r="E39" s="708">
        <f t="shared" si="0"/>
        <v>99.99452961437159</v>
      </c>
      <c r="F39" s="252">
        <v>14807</v>
      </c>
      <c r="G39" s="568">
        <f t="shared" si="7"/>
        <v>14806.19</v>
      </c>
      <c r="H39" s="262">
        <f t="shared" si="8"/>
        <v>14806.19</v>
      </c>
      <c r="I39" s="252">
        <v>14806.19</v>
      </c>
      <c r="J39" s="252"/>
      <c r="K39" s="710"/>
      <c r="L39" s="710"/>
      <c r="M39" s="710"/>
      <c r="N39" s="710"/>
      <c r="O39" s="706"/>
      <c r="P39" s="706"/>
      <c r="Q39" s="706"/>
      <c r="R39" s="706"/>
      <c r="S39" s="706"/>
      <c r="T39" s="706"/>
      <c r="U39" s="706"/>
      <c r="V39" s="706"/>
      <c r="W39" s="706"/>
      <c r="X39" s="706"/>
      <c r="Y39" s="706"/>
      <c r="Z39" s="706"/>
    </row>
    <row r="40" spans="1:26" ht="15.75">
      <c r="A40" s="430"/>
      <c r="B40" s="430"/>
      <c r="C40" s="430">
        <v>4110</v>
      </c>
      <c r="D40" s="434" t="s">
        <v>352</v>
      </c>
      <c r="E40" s="708">
        <f t="shared" si="0"/>
        <v>48.01258497152306</v>
      </c>
      <c r="F40" s="252">
        <v>32658</v>
      </c>
      <c r="G40" s="568">
        <f t="shared" si="7"/>
        <v>15679.95</v>
      </c>
      <c r="H40" s="262">
        <f t="shared" si="8"/>
        <v>15679.95</v>
      </c>
      <c r="I40" s="252"/>
      <c r="J40" s="252">
        <v>15679.95</v>
      </c>
      <c r="K40" s="710"/>
      <c r="L40" s="710"/>
      <c r="M40" s="710"/>
      <c r="N40" s="710"/>
      <c r="O40" s="706"/>
      <c r="P40" s="706"/>
      <c r="Q40" s="706"/>
      <c r="R40" s="706"/>
      <c r="S40" s="706"/>
      <c r="T40" s="706"/>
      <c r="U40" s="706"/>
      <c r="V40" s="706"/>
      <c r="W40" s="706"/>
      <c r="X40" s="706"/>
      <c r="Y40" s="706"/>
      <c r="Z40" s="706"/>
    </row>
    <row r="41" spans="1:26" ht="15.75">
      <c r="A41" s="430"/>
      <c r="B41" s="430"/>
      <c r="C41" s="430">
        <v>4120</v>
      </c>
      <c r="D41" s="434" t="s">
        <v>315</v>
      </c>
      <c r="E41" s="708">
        <f t="shared" si="0"/>
        <v>30.763822914687438</v>
      </c>
      <c r="F41" s="252">
        <v>5263</v>
      </c>
      <c r="G41" s="568">
        <f t="shared" si="7"/>
        <v>1619.1</v>
      </c>
      <c r="H41" s="262">
        <f t="shared" si="8"/>
        <v>1619.1</v>
      </c>
      <c r="I41" s="252"/>
      <c r="J41" s="252">
        <v>1619.1</v>
      </c>
      <c r="K41" s="710"/>
      <c r="L41" s="710"/>
      <c r="M41" s="710"/>
      <c r="N41" s="710"/>
      <c r="O41" s="706"/>
      <c r="P41" s="706"/>
      <c r="Q41" s="706"/>
      <c r="R41" s="706"/>
      <c r="S41" s="706"/>
      <c r="T41" s="706"/>
      <c r="U41" s="706"/>
      <c r="V41" s="706"/>
      <c r="W41" s="706"/>
      <c r="X41" s="706"/>
      <c r="Y41" s="706"/>
      <c r="Z41" s="706"/>
    </row>
    <row r="42" spans="1:26" ht="15.75">
      <c r="A42" s="430"/>
      <c r="B42" s="430"/>
      <c r="C42" s="430">
        <v>4210</v>
      </c>
      <c r="D42" s="434" t="s">
        <v>291</v>
      </c>
      <c r="E42" s="708">
        <f t="shared" si="0"/>
        <v>7.2331460674157295</v>
      </c>
      <c r="F42" s="252">
        <v>17800</v>
      </c>
      <c r="G42" s="568">
        <f t="shared" si="7"/>
        <v>1287.5</v>
      </c>
      <c r="H42" s="262">
        <f t="shared" si="8"/>
        <v>1287.5</v>
      </c>
      <c r="I42" s="252"/>
      <c r="J42" s="252">
        <v>1287.5</v>
      </c>
      <c r="K42" s="710"/>
      <c r="L42" s="710"/>
      <c r="M42" s="710"/>
      <c r="N42" s="710"/>
      <c r="O42" s="706"/>
      <c r="P42" s="706"/>
      <c r="Q42" s="706"/>
      <c r="R42" s="706"/>
      <c r="S42" s="706"/>
      <c r="T42" s="706"/>
      <c r="U42" s="706"/>
      <c r="V42" s="706"/>
      <c r="W42" s="706"/>
      <c r="X42" s="706"/>
      <c r="Y42" s="706"/>
      <c r="Z42" s="706"/>
    </row>
    <row r="43" spans="1:26" ht="15.75">
      <c r="A43" s="430"/>
      <c r="B43" s="430"/>
      <c r="C43" s="430">
        <v>4220</v>
      </c>
      <c r="D43" s="434" t="s">
        <v>353</v>
      </c>
      <c r="E43" s="708">
        <f t="shared" si="0"/>
        <v>53.25822483928475</v>
      </c>
      <c r="F43" s="252">
        <v>222132</v>
      </c>
      <c r="G43" s="568">
        <f t="shared" si="7"/>
        <v>118303.56</v>
      </c>
      <c r="H43" s="262">
        <f t="shared" si="8"/>
        <v>118303.56</v>
      </c>
      <c r="I43" s="252"/>
      <c r="J43" s="252">
        <v>118303.56</v>
      </c>
      <c r="K43" s="710"/>
      <c r="L43" s="710"/>
      <c r="M43" s="710"/>
      <c r="N43" s="710"/>
      <c r="O43" s="706"/>
      <c r="P43" s="706"/>
      <c r="Q43" s="706"/>
      <c r="R43" s="706"/>
      <c r="S43" s="706"/>
      <c r="T43" s="706"/>
      <c r="U43" s="706"/>
      <c r="V43" s="706"/>
      <c r="W43" s="706"/>
      <c r="X43" s="706"/>
      <c r="Y43" s="706"/>
      <c r="Z43" s="706"/>
    </row>
    <row r="44" spans="1:26" ht="15.75">
      <c r="A44" s="430"/>
      <c r="B44" s="430"/>
      <c r="C44" s="430">
        <v>4270</v>
      </c>
      <c r="D44" s="434" t="s">
        <v>293</v>
      </c>
      <c r="E44" s="708">
        <f t="shared" si="0"/>
        <v>55.97593080105303</v>
      </c>
      <c r="F44" s="252">
        <v>2659</v>
      </c>
      <c r="G44" s="568">
        <f t="shared" si="7"/>
        <v>1488.4</v>
      </c>
      <c r="H44" s="262">
        <f t="shared" si="8"/>
        <v>1488.4</v>
      </c>
      <c r="I44" s="252"/>
      <c r="J44" s="252">
        <v>1488.4</v>
      </c>
      <c r="K44" s="710"/>
      <c r="L44" s="710"/>
      <c r="M44" s="710"/>
      <c r="N44" s="710"/>
      <c r="O44" s="706"/>
      <c r="P44" s="706"/>
      <c r="Q44" s="706"/>
      <c r="R44" s="706"/>
      <c r="S44" s="706"/>
      <c r="T44" s="706"/>
      <c r="U44" s="706"/>
      <c r="V44" s="706"/>
      <c r="W44" s="706"/>
      <c r="X44" s="706"/>
      <c r="Y44" s="706"/>
      <c r="Z44" s="706"/>
    </row>
    <row r="45" spans="1:26" ht="15.75">
      <c r="A45" s="430"/>
      <c r="B45" s="430"/>
      <c r="C45" s="430">
        <v>4280</v>
      </c>
      <c r="D45" s="434" t="s">
        <v>355</v>
      </c>
      <c r="E45" s="708">
        <f t="shared" si="0"/>
        <v>8.928571428571429</v>
      </c>
      <c r="F45" s="252">
        <v>560</v>
      </c>
      <c r="G45" s="568">
        <f t="shared" si="7"/>
        <v>50</v>
      </c>
      <c r="H45" s="262">
        <f t="shared" si="8"/>
        <v>50</v>
      </c>
      <c r="I45" s="252"/>
      <c r="J45" s="252">
        <v>50</v>
      </c>
      <c r="K45" s="710"/>
      <c r="L45" s="710"/>
      <c r="M45" s="710"/>
      <c r="N45" s="710"/>
      <c r="O45" s="706"/>
      <c r="P45" s="706"/>
      <c r="Q45" s="706"/>
      <c r="R45" s="706"/>
      <c r="S45" s="706"/>
      <c r="T45" s="706"/>
      <c r="U45" s="706"/>
      <c r="V45" s="706"/>
      <c r="W45" s="706"/>
      <c r="X45" s="706"/>
      <c r="Y45" s="706"/>
      <c r="Z45" s="706"/>
    </row>
    <row r="46" spans="1:26" ht="15.75">
      <c r="A46" s="430"/>
      <c r="B46" s="430"/>
      <c r="C46" s="430">
        <v>4300</v>
      </c>
      <c r="D46" s="434" t="s">
        <v>319</v>
      </c>
      <c r="E46" s="708">
        <f t="shared" si="0"/>
        <v>35.513600000000004</v>
      </c>
      <c r="F46" s="252">
        <v>1250</v>
      </c>
      <c r="G46" s="568">
        <f t="shared" si="7"/>
        <v>443.92</v>
      </c>
      <c r="H46" s="262">
        <f t="shared" si="8"/>
        <v>443.92</v>
      </c>
      <c r="I46" s="252"/>
      <c r="J46" s="252">
        <v>443.92</v>
      </c>
      <c r="K46" s="710"/>
      <c r="L46" s="710"/>
      <c r="M46" s="710"/>
      <c r="N46" s="710"/>
      <c r="O46" s="706"/>
      <c r="P46" s="706"/>
      <c r="Q46" s="706"/>
      <c r="R46" s="706"/>
      <c r="S46" s="706"/>
      <c r="T46" s="706"/>
      <c r="U46" s="706"/>
      <c r="V46" s="706"/>
      <c r="W46" s="706"/>
      <c r="X46" s="706"/>
      <c r="Y46" s="706"/>
      <c r="Z46" s="706"/>
    </row>
    <row r="47" spans="1:26" ht="15.75">
      <c r="A47" s="430"/>
      <c r="B47" s="430"/>
      <c r="C47" s="430">
        <v>4440</v>
      </c>
      <c r="D47" s="434" t="s">
        <v>359</v>
      </c>
      <c r="E47" s="708">
        <f t="shared" si="0"/>
        <v>74.99659168370825</v>
      </c>
      <c r="F47" s="252">
        <v>7335</v>
      </c>
      <c r="G47" s="568">
        <f t="shared" si="7"/>
        <v>5501</v>
      </c>
      <c r="H47" s="262">
        <f t="shared" si="8"/>
        <v>5501</v>
      </c>
      <c r="I47" s="252"/>
      <c r="J47" s="252">
        <v>5501</v>
      </c>
      <c r="K47" s="710"/>
      <c r="L47" s="710"/>
      <c r="M47" s="710"/>
      <c r="N47" s="710"/>
      <c r="O47" s="706"/>
      <c r="P47" s="706"/>
      <c r="Q47" s="706"/>
      <c r="R47" s="706"/>
      <c r="S47" s="706"/>
      <c r="T47" s="706"/>
      <c r="U47" s="706"/>
      <c r="V47" s="706"/>
      <c r="W47" s="706"/>
      <c r="X47" s="706"/>
      <c r="Y47" s="706"/>
      <c r="Z47" s="706"/>
    </row>
    <row r="48" spans="1:26" ht="31.5">
      <c r="A48" s="430"/>
      <c r="B48" s="430"/>
      <c r="C48" s="430">
        <v>4700</v>
      </c>
      <c r="D48" s="244" t="s">
        <v>305</v>
      </c>
      <c r="E48" s="708">
        <f t="shared" si="0"/>
        <v>0</v>
      </c>
      <c r="F48" s="252">
        <v>1000</v>
      </c>
      <c r="G48" s="568">
        <f t="shared" si="7"/>
        <v>0</v>
      </c>
      <c r="H48" s="262">
        <f t="shared" si="8"/>
        <v>0</v>
      </c>
      <c r="I48" s="252"/>
      <c r="J48" s="252">
        <v>0</v>
      </c>
      <c r="K48" s="710"/>
      <c r="L48" s="710"/>
      <c r="M48" s="710"/>
      <c r="N48" s="710"/>
      <c r="O48" s="706"/>
      <c r="P48" s="706"/>
      <c r="Q48" s="706"/>
      <c r="R48" s="706"/>
      <c r="S48" s="706"/>
      <c r="T48" s="706"/>
      <c r="U48" s="706"/>
      <c r="V48" s="706"/>
      <c r="W48" s="706"/>
      <c r="X48" s="706"/>
      <c r="Y48" s="706"/>
      <c r="Z48" s="706"/>
    </row>
    <row r="49" spans="1:26" ht="31.5">
      <c r="A49" s="430"/>
      <c r="B49" s="430"/>
      <c r="C49" s="430">
        <v>4740</v>
      </c>
      <c r="D49" s="244" t="s">
        <v>340</v>
      </c>
      <c r="E49" s="708">
        <f t="shared" si="0"/>
        <v>0</v>
      </c>
      <c r="F49" s="252">
        <v>250</v>
      </c>
      <c r="G49" s="568">
        <f t="shared" si="7"/>
        <v>0</v>
      </c>
      <c r="H49" s="262">
        <f t="shared" si="8"/>
        <v>0</v>
      </c>
      <c r="I49" s="252"/>
      <c r="J49" s="252">
        <v>0</v>
      </c>
      <c r="K49" s="710"/>
      <c r="L49" s="710"/>
      <c r="M49" s="710"/>
      <c r="N49" s="710"/>
      <c r="O49" s="706"/>
      <c r="P49" s="706"/>
      <c r="Q49" s="706"/>
      <c r="R49" s="706"/>
      <c r="S49" s="706"/>
      <c r="T49" s="706"/>
      <c r="U49" s="706"/>
      <c r="V49" s="706"/>
      <c r="W49" s="706"/>
      <c r="X49" s="706"/>
      <c r="Y49" s="706"/>
      <c r="Z49" s="706"/>
    </row>
    <row r="50" spans="1:26" ht="31.5">
      <c r="A50" s="430"/>
      <c r="B50" s="430"/>
      <c r="C50" s="430">
        <v>4750</v>
      </c>
      <c r="D50" s="244" t="s">
        <v>341</v>
      </c>
      <c r="E50" s="708">
        <f t="shared" si="0"/>
        <v>18</v>
      </c>
      <c r="F50" s="252">
        <v>500</v>
      </c>
      <c r="G50" s="568">
        <f t="shared" si="7"/>
        <v>90</v>
      </c>
      <c r="H50" s="262">
        <f t="shared" si="8"/>
        <v>90</v>
      </c>
      <c r="I50" s="252"/>
      <c r="J50" s="252">
        <v>90</v>
      </c>
      <c r="K50" s="710"/>
      <c r="L50" s="710"/>
      <c r="M50" s="710"/>
      <c r="N50" s="710"/>
      <c r="O50" s="706"/>
      <c r="P50" s="706"/>
      <c r="Q50" s="706"/>
      <c r="R50" s="706"/>
      <c r="S50" s="706"/>
      <c r="T50" s="706"/>
      <c r="U50" s="706"/>
      <c r="V50" s="706"/>
      <c r="W50" s="706"/>
      <c r="X50" s="706"/>
      <c r="Y50" s="706"/>
      <c r="Z50" s="706"/>
    </row>
    <row r="51" spans="1:26" ht="15.75">
      <c r="A51" s="232"/>
      <c r="B51" s="232">
        <v>80195</v>
      </c>
      <c r="C51" s="232"/>
      <c r="D51" s="233" t="s">
        <v>42</v>
      </c>
      <c r="E51" s="707">
        <f t="shared" si="0"/>
        <v>99.54983414942348</v>
      </c>
      <c r="F51" s="241">
        <f aca="true" t="shared" si="9" ref="F51:N51">SUM(F52:F52)</f>
        <v>12662</v>
      </c>
      <c r="G51" s="241">
        <f t="shared" si="9"/>
        <v>12605</v>
      </c>
      <c r="H51" s="241">
        <f t="shared" si="9"/>
        <v>12605</v>
      </c>
      <c r="I51" s="241">
        <f t="shared" si="9"/>
        <v>0</v>
      </c>
      <c r="J51" s="241">
        <f t="shared" si="9"/>
        <v>12605</v>
      </c>
      <c r="K51" s="241">
        <f t="shared" si="9"/>
        <v>0</v>
      </c>
      <c r="L51" s="241">
        <f t="shared" si="9"/>
        <v>0</v>
      </c>
      <c r="M51" s="241">
        <f t="shared" si="9"/>
        <v>0</v>
      </c>
      <c r="N51" s="241">
        <f t="shared" si="9"/>
        <v>0</v>
      </c>
      <c r="O51" s="706"/>
      <c r="P51" s="706"/>
      <c r="Q51" s="706"/>
      <c r="R51" s="706"/>
      <c r="S51" s="706"/>
      <c r="T51" s="706"/>
      <c r="U51" s="706"/>
      <c r="V51" s="706"/>
      <c r="W51" s="706"/>
      <c r="X51" s="706"/>
      <c r="Y51" s="706"/>
      <c r="Z51" s="706"/>
    </row>
    <row r="52" spans="1:26" ht="15.75">
      <c r="A52" s="232"/>
      <c r="B52" s="232"/>
      <c r="C52" s="263">
        <v>4440</v>
      </c>
      <c r="D52" s="415" t="s">
        <v>359</v>
      </c>
      <c r="E52" s="708">
        <f t="shared" si="0"/>
        <v>99.54983414942348</v>
      </c>
      <c r="F52" s="230">
        <v>12662</v>
      </c>
      <c r="G52" s="568">
        <f>H52+N52</f>
        <v>12605</v>
      </c>
      <c r="H52" s="262">
        <f>SUM(I52:M52)</f>
        <v>12605</v>
      </c>
      <c r="I52" s="230"/>
      <c r="J52" s="230">
        <v>12605</v>
      </c>
      <c r="K52" s="418"/>
      <c r="L52" s="418"/>
      <c r="M52" s="418"/>
      <c r="N52" s="418"/>
      <c r="O52" s="706"/>
      <c r="P52" s="706"/>
      <c r="Q52" s="706"/>
      <c r="R52" s="706"/>
      <c r="S52" s="706"/>
      <c r="T52" s="706"/>
      <c r="U52" s="706"/>
      <c r="V52" s="706"/>
      <c r="W52" s="706"/>
      <c r="X52" s="706"/>
      <c r="Y52" s="706"/>
      <c r="Z52" s="706"/>
    </row>
    <row r="53" spans="6:26" ht="15.75">
      <c r="F53" s="706"/>
      <c r="G53" s="706"/>
      <c r="H53" s="706"/>
      <c r="I53" s="706"/>
      <c r="J53" s="706"/>
      <c r="K53" s="706"/>
      <c r="L53" s="706"/>
      <c r="M53" s="706"/>
      <c r="N53" s="706"/>
      <c r="O53" s="706"/>
      <c r="P53" s="706"/>
      <c r="Q53" s="706"/>
      <c r="R53" s="706"/>
      <c r="S53" s="706"/>
      <c r="T53" s="706"/>
      <c r="U53" s="706"/>
      <c r="V53" s="706"/>
      <c r="W53" s="706"/>
      <c r="X53" s="706"/>
      <c r="Y53" s="706"/>
      <c r="Z53" s="706"/>
    </row>
    <row r="54" spans="6:26" ht="15.75">
      <c r="F54" s="706"/>
      <c r="G54" s="706"/>
      <c r="H54" s="706"/>
      <c r="I54" s="706"/>
      <c r="J54" s="706"/>
      <c r="K54" s="706"/>
      <c r="L54" s="706"/>
      <c r="M54" s="706"/>
      <c r="N54" s="706"/>
      <c r="O54" s="706"/>
      <c r="P54" s="706"/>
      <c r="Q54" s="706"/>
      <c r="R54" s="706"/>
      <c r="S54" s="706"/>
      <c r="T54" s="706"/>
      <c r="U54" s="706"/>
      <c r="V54" s="706"/>
      <c r="W54" s="706"/>
      <c r="X54" s="706"/>
      <c r="Y54" s="706"/>
      <c r="Z54" s="706"/>
    </row>
    <row r="55" spans="6:26" ht="15.75"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706"/>
      <c r="V55" s="706"/>
      <c r="W55" s="706"/>
      <c r="X55" s="706"/>
      <c r="Y55" s="706"/>
      <c r="Z55" s="706"/>
    </row>
    <row r="56" spans="6:26" ht="15.75">
      <c r="F56" s="706"/>
      <c r="G56" s="706"/>
      <c r="H56" s="706"/>
      <c r="I56" s="706"/>
      <c r="J56" s="706"/>
      <c r="K56" s="706"/>
      <c r="L56" s="706"/>
      <c r="M56" s="706"/>
      <c r="N56" s="706"/>
      <c r="O56" s="706"/>
      <c r="P56" s="706"/>
      <c r="Q56" s="706"/>
      <c r="R56" s="706"/>
      <c r="S56" s="706"/>
      <c r="T56" s="706"/>
      <c r="U56" s="706"/>
      <c r="V56" s="706"/>
      <c r="W56" s="706"/>
      <c r="X56" s="706"/>
      <c r="Y56" s="706"/>
      <c r="Z56" s="706"/>
    </row>
  </sheetData>
  <mergeCells count="13">
    <mergeCell ref="H5:H6"/>
    <mergeCell ref="I5:M5"/>
    <mergeCell ref="N5:N6"/>
    <mergeCell ref="A1:N1"/>
    <mergeCell ref="A3:D3"/>
    <mergeCell ref="A4:A6"/>
    <mergeCell ref="B4:B6"/>
    <mergeCell ref="C4:C6"/>
    <mergeCell ref="D4:D6"/>
    <mergeCell ref="E4:E6"/>
    <mergeCell ref="F4:F6"/>
    <mergeCell ref="G4:G6"/>
    <mergeCell ref="H4:N4"/>
  </mergeCells>
  <printOptions horizontalCentered="1"/>
  <pageMargins left="0.5902777777777778" right="0.5902777777777778" top="0.9534722222222223" bottom="0.7569444444444444" header="0.5902777777777778" footer="0.5902777777777778"/>
  <pageSetup horizontalDpi="300" verticalDpi="300" orientation="landscape" paperSize="9" scale="72" r:id="rId1"/>
  <headerFooter alignWithMargins="0">
    <oddHeader>&amp;R&amp;"Times New Roman,Normalny"&amp;12Załącznik Nr 21 do wykonania budżetu Gminy Barlinek za I półrocze 2010 r.</oddHeader>
    <oddFooter>&amp;C&amp;"Times New Roman,Normalny"&amp;12Strona &amp;P z &amp;N</oddFooter>
  </headerFooter>
  <rowBreaks count="1" manualBreakCount="1">
    <brk id="35" max="255" man="1"/>
  </rowBreaks>
  <colBreaks count="1" manualBreakCount="1">
    <brk id="1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IV148"/>
  <sheetViews>
    <sheetView showGridLines="0" defaultGridColor="0" view="pageBreakPreview" zoomScale="70" zoomScaleSheetLayoutView="70" colorId="15" workbookViewId="0" topLeftCell="E1">
      <selection activeCell="N2" sqref="N2"/>
    </sheetView>
  </sheetViews>
  <sheetFormatPr defaultColWidth="9.00390625" defaultRowHeight="12.75"/>
  <cols>
    <col min="1" max="1" width="5.75390625" style="24" customWidth="1"/>
    <col min="2" max="2" width="8.75390625" style="24" customWidth="1"/>
    <col min="3" max="3" width="6.125" style="24" customWidth="1"/>
    <col min="4" max="4" width="68.75390625" style="24" customWidth="1"/>
    <col min="5" max="5" width="10.625" style="356" customWidth="1"/>
    <col min="6" max="6" width="16.75390625" style="24" customWidth="1"/>
    <col min="7" max="7" width="16.875" style="24" customWidth="1"/>
    <col min="8" max="8" width="16.125" style="24" customWidth="1"/>
    <col min="9" max="9" width="13.75390625" style="24" customWidth="1"/>
    <col min="10" max="10" width="13.25390625" style="24" customWidth="1"/>
    <col min="11" max="11" width="14.125" style="24" customWidth="1"/>
    <col min="12" max="12" width="9.375" style="24" customWidth="1"/>
    <col min="13" max="13" width="10.25390625" style="24" customWidth="1"/>
    <col min="14" max="14" width="10.375" style="24" customWidth="1"/>
    <col min="15" max="236" width="9.00390625" style="24" customWidth="1"/>
    <col min="237" max="16384" width="9.00390625" style="711" customWidth="1"/>
  </cols>
  <sheetData>
    <row r="1" spans="1:256" s="712" customFormat="1" ht="33" customHeight="1">
      <c r="A1" s="1019" t="s">
        <v>511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1019"/>
      <c r="N1" s="1019"/>
      <c r="IA1" s="24"/>
      <c r="IB1" s="24"/>
      <c r="IC1" s="711"/>
      <c r="ID1" s="711"/>
      <c r="IE1" s="711"/>
      <c r="IF1" s="711"/>
      <c r="IG1" s="711"/>
      <c r="IH1" s="711"/>
      <c r="II1" s="711"/>
      <c r="IJ1" s="711"/>
      <c r="IK1" s="711"/>
      <c r="IL1" s="711"/>
      <c r="IM1" s="711"/>
      <c r="IN1" s="711"/>
      <c r="IO1" s="711"/>
      <c r="IP1" s="711"/>
      <c r="IQ1" s="711"/>
      <c r="IR1" s="711"/>
      <c r="IS1" s="711"/>
      <c r="IT1" s="711"/>
      <c r="IU1" s="711"/>
      <c r="IV1" s="711"/>
    </row>
    <row r="2" spans="1:256" s="712" customFormat="1" ht="15.75" customHeight="1">
      <c r="A2" s="1020" t="s">
        <v>501</v>
      </c>
      <c r="B2" s="1020"/>
      <c r="C2" s="1020"/>
      <c r="D2" s="1020"/>
      <c r="E2" s="713"/>
      <c r="F2" s="714"/>
      <c r="G2" s="714"/>
      <c r="H2" s="714"/>
      <c r="I2" s="714"/>
      <c r="J2" s="714"/>
      <c r="K2" s="714"/>
      <c r="L2" s="714"/>
      <c r="M2" s="714"/>
      <c r="N2" s="715"/>
      <c r="IA2" s="24"/>
      <c r="IB2" s="24"/>
      <c r="IC2" s="711"/>
      <c r="ID2" s="711"/>
      <c r="IE2" s="711"/>
      <c r="IF2" s="711"/>
      <c r="IG2" s="711"/>
      <c r="IH2" s="711"/>
      <c r="II2" s="711"/>
      <c r="IJ2" s="711"/>
      <c r="IK2" s="711"/>
      <c r="IL2" s="711"/>
      <c r="IM2" s="711"/>
      <c r="IN2" s="711"/>
      <c r="IO2" s="711"/>
      <c r="IP2" s="711"/>
      <c r="IQ2" s="711"/>
      <c r="IR2" s="711"/>
      <c r="IS2" s="711"/>
      <c r="IT2" s="711"/>
      <c r="IU2" s="711"/>
      <c r="IV2" s="711"/>
    </row>
    <row r="3" spans="1:256" s="716" customFormat="1" ht="15" customHeight="1">
      <c r="A3" s="1013" t="s">
        <v>1</v>
      </c>
      <c r="B3" s="1013" t="s">
        <v>31</v>
      </c>
      <c r="C3" s="1014" t="s">
        <v>32</v>
      </c>
      <c r="D3" s="1014" t="s">
        <v>505</v>
      </c>
      <c r="E3" s="1021" t="s">
        <v>5</v>
      </c>
      <c r="F3" s="1015" t="s">
        <v>242</v>
      </c>
      <c r="G3" s="1015" t="s">
        <v>243</v>
      </c>
      <c r="H3" s="1015" t="s">
        <v>36</v>
      </c>
      <c r="I3" s="1015"/>
      <c r="J3" s="1015"/>
      <c r="K3" s="1015"/>
      <c r="L3" s="1015"/>
      <c r="M3" s="1015"/>
      <c r="N3" s="1015"/>
      <c r="IA3" s="561"/>
      <c r="IB3" s="561"/>
      <c r="IC3" s="561"/>
      <c r="ID3" s="561"/>
      <c r="IE3" s="561"/>
      <c r="IF3" s="561"/>
      <c r="IG3" s="561"/>
      <c r="IH3" s="561"/>
      <c r="II3" s="561"/>
      <c r="IJ3" s="561"/>
      <c r="IK3" s="561"/>
      <c r="IL3" s="561"/>
      <c r="IM3" s="561"/>
      <c r="IN3" s="561"/>
      <c r="IO3" s="561"/>
      <c r="IP3" s="561"/>
      <c r="IQ3" s="561"/>
      <c r="IR3" s="561"/>
      <c r="IS3" s="561"/>
      <c r="IT3" s="561"/>
      <c r="IU3" s="561"/>
      <c r="IV3" s="561"/>
    </row>
    <row r="4" spans="1:256" s="716" customFormat="1" ht="15" customHeight="1">
      <c r="A4" s="1013"/>
      <c r="B4" s="1013"/>
      <c r="C4" s="1014"/>
      <c r="D4" s="1014"/>
      <c r="E4" s="1021"/>
      <c r="F4" s="1015"/>
      <c r="G4" s="1015"/>
      <c r="H4" s="1015" t="s">
        <v>427</v>
      </c>
      <c r="I4" s="1015" t="s">
        <v>245</v>
      </c>
      <c r="J4" s="1015"/>
      <c r="K4" s="1015"/>
      <c r="L4" s="1015"/>
      <c r="M4" s="1015"/>
      <c r="N4" s="1015" t="s">
        <v>246</v>
      </c>
      <c r="IA4" s="561"/>
      <c r="IB4" s="561"/>
      <c r="IC4" s="561"/>
      <c r="ID4" s="561"/>
      <c r="IE4" s="561"/>
      <c r="IF4" s="561"/>
      <c r="IG4" s="561"/>
      <c r="IH4" s="561"/>
      <c r="II4" s="561"/>
      <c r="IJ4" s="561"/>
      <c r="IK4" s="561"/>
      <c r="IL4" s="561"/>
      <c r="IM4" s="561"/>
      <c r="IN4" s="561"/>
      <c r="IO4" s="561"/>
      <c r="IP4" s="561"/>
      <c r="IQ4" s="561"/>
      <c r="IR4" s="561"/>
      <c r="IS4" s="561"/>
      <c r="IT4" s="561"/>
      <c r="IU4" s="561"/>
      <c r="IV4" s="561"/>
    </row>
    <row r="5" spans="1:256" s="716" customFormat="1" ht="48">
      <c r="A5" s="1013"/>
      <c r="B5" s="1013"/>
      <c r="C5" s="1014"/>
      <c r="D5" s="1014"/>
      <c r="E5" s="1021"/>
      <c r="F5" s="1015"/>
      <c r="G5" s="1015"/>
      <c r="H5" s="1015"/>
      <c r="I5" s="693" t="s">
        <v>253</v>
      </c>
      <c r="J5" s="693" t="s">
        <v>254</v>
      </c>
      <c r="K5" s="359" t="s">
        <v>255</v>
      </c>
      <c r="L5" s="562" t="s">
        <v>249</v>
      </c>
      <c r="M5" s="692" t="s">
        <v>440</v>
      </c>
      <c r="N5" s="1015"/>
      <c r="IA5" s="561"/>
      <c r="IB5" s="561"/>
      <c r="IC5" s="561"/>
      <c r="ID5" s="561"/>
      <c r="IE5" s="561"/>
      <c r="IF5" s="561"/>
      <c r="IG5" s="561"/>
      <c r="IH5" s="561"/>
      <c r="II5" s="561"/>
      <c r="IJ5" s="561"/>
      <c r="IK5" s="561"/>
      <c r="IL5" s="561"/>
      <c r="IM5" s="561"/>
      <c r="IN5" s="561"/>
      <c r="IO5" s="561"/>
      <c r="IP5" s="561"/>
      <c r="IQ5" s="561"/>
      <c r="IR5" s="561"/>
      <c r="IS5" s="561"/>
      <c r="IT5" s="561"/>
      <c r="IU5" s="561"/>
      <c r="IV5" s="561"/>
    </row>
    <row r="6" spans="1:256" s="719" customFormat="1" ht="13.5">
      <c r="A6" s="717">
        <v>1</v>
      </c>
      <c r="B6" s="717">
        <v>2</v>
      </c>
      <c r="C6" s="717">
        <v>3</v>
      </c>
      <c r="D6" s="717">
        <v>4</v>
      </c>
      <c r="E6" s="718">
        <v>5</v>
      </c>
      <c r="F6" s="717">
        <v>6</v>
      </c>
      <c r="G6" s="717">
        <v>7</v>
      </c>
      <c r="H6" s="717">
        <v>8</v>
      </c>
      <c r="I6" s="717">
        <v>9</v>
      </c>
      <c r="J6" s="717">
        <v>10</v>
      </c>
      <c r="K6" s="717">
        <v>11</v>
      </c>
      <c r="L6" s="717">
        <v>12</v>
      </c>
      <c r="M6" s="717">
        <v>13</v>
      </c>
      <c r="N6" s="717">
        <v>14</v>
      </c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</row>
    <row r="7" spans="1:256" s="712" customFormat="1" ht="15.75">
      <c r="A7" s="114">
        <v>801</v>
      </c>
      <c r="B7" s="114"/>
      <c r="C7" s="114"/>
      <c r="D7" s="115" t="s">
        <v>134</v>
      </c>
      <c r="E7" s="271">
        <f aca="true" t="shared" si="0" ref="E7:E26">G7/F7*100</f>
        <v>53.69915025208892</v>
      </c>
      <c r="F7" s="143">
        <f>F8+F23</f>
        <v>338571</v>
      </c>
      <c r="G7" s="143">
        <f>SUM(G8+G23)</f>
        <v>181809.74999999997</v>
      </c>
      <c r="H7" s="143">
        <f aca="true" t="shared" si="1" ref="H7:N7">H8+H23</f>
        <v>181809.74999999997</v>
      </c>
      <c r="I7" s="143">
        <f t="shared" si="1"/>
        <v>127730.39</v>
      </c>
      <c r="J7" s="143">
        <f t="shared" si="1"/>
        <v>22450.12</v>
      </c>
      <c r="K7" s="143">
        <f t="shared" si="1"/>
        <v>31629.24</v>
      </c>
      <c r="L7" s="143">
        <f t="shared" si="1"/>
        <v>0</v>
      </c>
      <c r="M7" s="143">
        <f t="shared" si="1"/>
        <v>0</v>
      </c>
      <c r="N7" s="143">
        <f t="shared" si="1"/>
        <v>0</v>
      </c>
      <c r="O7" s="720"/>
      <c r="P7" s="720"/>
      <c r="Q7" s="720"/>
      <c r="R7" s="720"/>
      <c r="S7" s="720"/>
      <c r="T7" s="720"/>
      <c r="U7" s="720"/>
      <c r="V7" s="720"/>
      <c r="IA7" s="24"/>
      <c r="IB7" s="24"/>
      <c r="IC7" s="711"/>
      <c r="ID7" s="711"/>
      <c r="IE7" s="711"/>
      <c r="IF7" s="711"/>
      <c r="IG7" s="711"/>
      <c r="IH7" s="711"/>
      <c r="II7" s="711"/>
      <c r="IJ7" s="711"/>
      <c r="IK7" s="711"/>
      <c r="IL7" s="711"/>
      <c r="IM7" s="711"/>
      <c r="IN7" s="711"/>
      <c r="IO7" s="711"/>
      <c r="IP7" s="711"/>
      <c r="IQ7" s="711"/>
      <c r="IR7" s="711"/>
      <c r="IS7" s="711"/>
      <c r="IT7" s="711"/>
      <c r="IU7" s="711"/>
      <c r="IV7" s="711"/>
    </row>
    <row r="8" spans="1:256" s="712" customFormat="1" ht="15.75">
      <c r="A8" s="119"/>
      <c r="B8" s="119">
        <v>80110</v>
      </c>
      <c r="C8" s="119"/>
      <c r="D8" s="121" t="s">
        <v>144</v>
      </c>
      <c r="E8" s="251">
        <f t="shared" si="0"/>
        <v>53.80721889603451</v>
      </c>
      <c r="F8" s="146">
        <f aca="true" t="shared" si="2" ref="F8:N8">SUM(F9:F22)</f>
        <v>337891</v>
      </c>
      <c r="G8" s="146">
        <f t="shared" si="2"/>
        <v>181809.74999999997</v>
      </c>
      <c r="H8" s="146">
        <f t="shared" si="2"/>
        <v>181809.74999999997</v>
      </c>
      <c r="I8" s="146">
        <f t="shared" si="2"/>
        <v>127730.39</v>
      </c>
      <c r="J8" s="146">
        <f t="shared" si="2"/>
        <v>22450.12</v>
      </c>
      <c r="K8" s="146">
        <f t="shared" si="2"/>
        <v>31629.24</v>
      </c>
      <c r="L8" s="146">
        <f t="shared" si="2"/>
        <v>0</v>
      </c>
      <c r="M8" s="146">
        <f t="shared" si="2"/>
        <v>0</v>
      </c>
      <c r="N8" s="146">
        <f t="shared" si="2"/>
        <v>0</v>
      </c>
      <c r="O8" s="720"/>
      <c r="P8" s="720"/>
      <c r="Q8" s="720"/>
      <c r="R8" s="720"/>
      <c r="S8" s="720"/>
      <c r="T8" s="720"/>
      <c r="U8" s="720"/>
      <c r="V8" s="720"/>
      <c r="IA8" s="24"/>
      <c r="IB8" s="24"/>
      <c r="IC8" s="711"/>
      <c r="ID8" s="711"/>
      <c r="IE8" s="711"/>
      <c r="IF8" s="711"/>
      <c r="IG8" s="711"/>
      <c r="IH8" s="711"/>
      <c r="II8" s="711"/>
      <c r="IJ8" s="711"/>
      <c r="IK8" s="711"/>
      <c r="IL8" s="711"/>
      <c r="IM8" s="711"/>
      <c r="IN8" s="711"/>
      <c r="IO8" s="711"/>
      <c r="IP8" s="711"/>
      <c r="IQ8" s="711"/>
      <c r="IR8" s="711"/>
      <c r="IS8" s="711"/>
      <c r="IT8" s="711"/>
      <c r="IU8" s="711"/>
      <c r="IV8" s="711"/>
    </row>
    <row r="9" spans="1:256" s="712" customFormat="1" ht="15.75">
      <c r="A9" s="721"/>
      <c r="B9" s="721"/>
      <c r="C9" s="722">
        <v>3020</v>
      </c>
      <c r="D9" s="723" t="s">
        <v>506</v>
      </c>
      <c r="E9" s="251">
        <f t="shared" si="0"/>
        <v>0</v>
      </c>
      <c r="F9" s="568">
        <v>984</v>
      </c>
      <c r="G9" s="568">
        <f aca="true" t="shared" si="3" ref="G9:G22">H9+N9</f>
        <v>0</v>
      </c>
      <c r="H9" s="262">
        <f aca="true" t="shared" si="4" ref="H9:H22">SUM(I9:M9)</f>
        <v>0</v>
      </c>
      <c r="I9" s="709"/>
      <c r="J9" s="709"/>
      <c r="K9" s="709"/>
      <c r="L9" s="568">
        <v>0</v>
      </c>
      <c r="M9" s="724"/>
      <c r="N9" s="709"/>
      <c r="O9" s="720"/>
      <c r="P9" s="720"/>
      <c r="Q9" s="720"/>
      <c r="R9" s="720"/>
      <c r="S9" s="720"/>
      <c r="T9" s="720"/>
      <c r="U9" s="720"/>
      <c r="V9" s="720"/>
      <c r="IA9" s="24"/>
      <c r="IB9" s="24"/>
      <c r="IC9" s="711"/>
      <c r="ID9" s="711"/>
      <c r="IE9" s="711"/>
      <c r="IF9" s="711"/>
      <c r="IG9" s="711"/>
      <c r="IH9" s="711"/>
      <c r="II9" s="711"/>
      <c r="IJ9" s="711"/>
      <c r="IK9" s="711"/>
      <c r="IL9" s="711"/>
      <c r="IM9" s="711"/>
      <c r="IN9" s="711"/>
      <c r="IO9" s="711"/>
      <c r="IP9" s="711"/>
      <c r="IQ9" s="711"/>
      <c r="IR9" s="711"/>
      <c r="IS9" s="711"/>
      <c r="IT9" s="711"/>
      <c r="IU9" s="711"/>
      <c r="IV9" s="711"/>
    </row>
    <row r="10" spans="1:256" s="712" customFormat="1" ht="15.75">
      <c r="A10" s="721"/>
      <c r="B10" s="721"/>
      <c r="C10" s="722">
        <v>4010</v>
      </c>
      <c r="D10" s="723" t="s">
        <v>334</v>
      </c>
      <c r="E10" s="251">
        <f t="shared" si="0"/>
        <v>48.605433240281094</v>
      </c>
      <c r="F10" s="568">
        <v>237501</v>
      </c>
      <c r="G10" s="568">
        <f t="shared" si="3"/>
        <v>115438.39</v>
      </c>
      <c r="H10" s="262">
        <f t="shared" si="4"/>
        <v>115438.39</v>
      </c>
      <c r="I10" s="568">
        <v>115438.39</v>
      </c>
      <c r="J10" s="568"/>
      <c r="K10" s="568"/>
      <c r="L10" s="725"/>
      <c r="M10" s="725"/>
      <c r="N10" s="568"/>
      <c r="O10" s="720"/>
      <c r="P10" s="720"/>
      <c r="Q10" s="720"/>
      <c r="R10" s="720"/>
      <c r="S10" s="720"/>
      <c r="T10" s="720"/>
      <c r="U10" s="720"/>
      <c r="V10" s="720"/>
      <c r="IA10" s="24"/>
      <c r="IB10" s="24"/>
      <c r="IC10" s="711"/>
      <c r="ID10" s="711"/>
      <c r="IE10" s="711"/>
      <c r="IF10" s="711"/>
      <c r="IG10" s="711"/>
      <c r="IH10" s="711"/>
      <c r="II10" s="711"/>
      <c r="IJ10" s="711"/>
      <c r="IK10" s="711"/>
      <c r="IL10" s="711"/>
      <c r="IM10" s="711"/>
      <c r="IN10" s="711"/>
      <c r="IO10" s="711"/>
      <c r="IP10" s="711"/>
      <c r="IQ10" s="711"/>
      <c r="IR10" s="711"/>
      <c r="IS10" s="711"/>
      <c r="IT10" s="711"/>
      <c r="IU10" s="711"/>
      <c r="IV10" s="711"/>
    </row>
    <row r="11" spans="1:256" s="712" customFormat="1" ht="15.75">
      <c r="A11" s="721"/>
      <c r="B11" s="721"/>
      <c r="C11" s="722">
        <v>4040</v>
      </c>
      <c r="D11" s="723" t="s">
        <v>351</v>
      </c>
      <c r="E11" s="251">
        <f t="shared" si="0"/>
        <v>100</v>
      </c>
      <c r="F11" s="568">
        <v>12292</v>
      </c>
      <c r="G11" s="568">
        <f t="shared" si="3"/>
        <v>12292</v>
      </c>
      <c r="H11" s="262">
        <f t="shared" si="4"/>
        <v>12292</v>
      </c>
      <c r="I11" s="568">
        <v>12292</v>
      </c>
      <c r="J11" s="568"/>
      <c r="K11" s="568"/>
      <c r="L11" s="725"/>
      <c r="M11" s="725"/>
      <c r="N11" s="568"/>
      <c r="O11" s="720"/>
      <c r="P11" s="720"/>
      <c r="Q11" s="720"/>
      <c r="R11" s="720"/>
      <c r="S11" s="720"/>
      <c r="T11" s="720"/>
      <c r="U11" s="720"/>
      <c r="V11" s="720"/>
      <c r="IA11" s="24"/>
      <c r="IB11" s="24"/>
      <c r="IC11" s="711"/>
      <c r="ID11" s="711"/>
      <c r="IE11" s="711"/>
      <c r="IF11" s="711"/>
      <c r="IG11" s="711"/>
      <c r="IH11" s="711"/>
      <c r="II11" s="711"/>
      <c r="IJ11" s="711"/>
      <c r="IK11" s="711"/>
      <c r="IL11" s="711"/>
      <c r="IM11" s="711"/>
      <c r="IN11" s="711"/>
      <c r="IO11" s="711"/>
      <c r="IP11" s="711"/>
      <c r="IQ11" s="711"/>
      <c r="IR11" s="711"/>
      <c r="IS11" s="711"/>
      <c r="IT11" s="711"/>
      <c r="IU11" s="711"/>
      <c r="IV11" s="711"/>
    </row>
    <row r="12" spans="1:256" s="712" customFormat="1" ht="15.75">
      <c r="A12" s="721"/>
      <c r="B12" s="721"/>
      <c r="C12" s="722">
        <v>4110</v>
      </c>
      <c r="D12" s="723" t="s">
        <v>352</v>
      </c>
      <c r="E12" s="251">
        <f t="shared" si="0"/>
        <v>51.004651162790694</v>
      </c>
      <c r="F12" s="568">
        <v>38055</v>
      </c>
      <c r="G12" s="568">
        <f t="shared" si="3"/>
        <v>19409.82</v>
      </c>
      <c r="H12" s="262">
        <f t="shared" si="4"/>
        <v>19409.82</v>
      </c>
      <c r="I12" s="568"/>
      <c r="J12" s="175">
        <v>19409.82</v>
      </c>
      <c r="K12" s="568"/>
      <c r="L12" s="725"/>
      <c r="M12" s="725"/>
      <c r="N12" s="568"/>
      <c r="O12" s="720"/>
      <c r="P12" s="720"/>
      <c r="Q12" s="720"/>
      <c r="R12" s="720"/>
      <c r="S12" s="720"/>
      <c r="T12" s="720"/>
      <c r="U12" s="720"/>
      <c r="V12" s="720"/>
      <c r="IA12" s="24"/>
      <c r="IB12" s="24"/>
      <c r="IC12" s="711"/>
      <c r="ID12" s="711"/>
      <c r="IE12" s="711"/>
      <c r="IF12" s="711"/>
      <c r="IG12" s="711"/>
      <c r="IH12" s="711"/>
      <c r="II12" s="711"/>
      <c r="IJ12" s="711"/>
      <c r="IK12" s="711"/>
      <c r="IL12" s="711"/>
      <c r="IM12" s="711"/>
      <c r="IN12" s="711"/>
      <c r="IO12" s="711"/>
      <c r="IP12" s="711"/>
      <c r="IQ12" s="711"/>
      <c r="IR12" s="711"/>
      <c r="IS12" s="711"/>
      <c r="IT12" s="711"/>
      <c r="IU12" s="711"/>
      <c r="IV12" s="711"/>
    </row>
    <row r="13" spans="1:256" s="712" customFormat="1" ht="15.75">
      <c r="A13" s="721"/>
      <c r="B13" s="721"/>
      <c r="C13" s="722">
        <v>4120</v>
      </c>
      <c r="D13" s="723" t="s">
        <v>315</v>
      </c>
      <c r="E13" s="251">
        <f t="shared" si="0"/>
        <v>49.53242098403389</v>
      </c>
      <c r="F13" s="568">
        <v>6138</v>
      </c>
      <c r="G13" s="568">
        <f t="shared" si="3"/>
        <v>3040.3</v>
      </c>
      <c r="H13" s="262">
        <f t="shared" si="4"/>
        <v>3040.3</v>
      </c>
      <c r="I13" s="568"/>
      <c r="J13" s="175">
        <v>3040.3</v>
      </c>
      <c r="K13" s="568"/>
      <c r="L13" s="725"/>
      <c r="M13" s="725"/>
      <c r="N13" s="568"/>
      <c r="O13" s="720"/>
      <c r="P13" s="720"/>
      <c r="Q13" s="720"/>
      <c r="R13" s="720"/>
      <c r="S13" s="720"/>
      <c r="T13" s="720"/>
      <c r="U13" s="720"/>
      <c r="V13" s="720"/>
      <c r="IA13" s="24"/>
      <c r="IB13" s="24"/>
      <c r="IC13" s="711"/>
      <c r="ID13" s="711"/>
      <c r="IE13" s="711"/>
      <c r="IF13" s="711"/>
      <c r="IG13" s="711"/>
      <c r="IH13" s="711"/>
      <c r="II13" s="711"/>
      <c r="IJ13" s="711"/>
      <c r="IK13" s="711"/>
      <c r="IL13" s="711"/>
      <c r="IM13" s="711"/>
      <c r="IN13" s="711"/>
      <c r="IO13" s="711"/>
      <c r="IP13" s="711"/>
      <c r="IQ13" s="711"/>
      <c r="IR13" s="711"/>
      <c r="IS13" s="711"/>
      <c r="IT13" s="711"/>
      <c r="IU13" s="711"/>
      <c r="IV13" s="711"/>
    </row>
    <row r="14" spans="1:256" s="712" customFormat="1" ht="15.75">
      <c r="A14" s="721"/>
      <c r="B14" s="721"/>
      <c r="C14" s="722">
        <v>4210</v>
      </c>
      <c r="D14" s="723" t="s">
        <v>291</v>
      </c>
      <c r="E14" s="251">
        <f t="shared" si="0"/>
        <v>75.19713795077276</v>
      </c>
      <c r="F14" s="568">
        <v>8735</v>
      </c>
      <c r="G14" s="568">
        <f t="shared" si="3"/>
        <v>6568.47</v>
      </c>
      <c r="H14" s="262">
        <f t="shared" si="4"/>
        <v>6568.47</v>
      </c>
      <c r="I14" s="568"/>
      <c r="J14" s="568"/>
      <c r="K14" s="568">
        <v>6568.47</v>
      </c>
      <c r="L14" s="725"/>
      <c r="M14" s="725"/>
      <c r="N14" s="568"/>
      <c r="O14" s="720"/>
      <c r="P14" s="720"/>
      <c r="Q14" s="720"/>
      <c r="R14" s="720"/>
      <c r="S14" s="720"/>
      <c r="T14" s="720"/>
      <c r="U14" s="720"/>
      <c r="V14" s="720"/>
      <c r="IA14" s="24"/>
      <c r="IB14" s="24"/>
      <c r="IC14" s="711"/>
      <c r="ID14" s="711"/>
      <c r="IE14" s="711"/>
      <c r="IF14" s="711"/>
      <c r="IG14" s="711"/>
      <c r="IH14" s="711"/>
      <c r="II14" s="711"/>
      <c r="IJ14" s="711"/>
      <c r="IK14" s="711"/>
      <c r="IL14" s="711"/>
      <c r="IM14" s="711"/>
      <c r="IN14" s="711"/>
      <c r="IO14" s="711"/>
      <c r="IP14" s="711"/>
      <c r="IQ14" s="711"/>
      <c r="IR14" s="711"/>
      <c r="IS14" s="711"/>
      <c r="IT14" s="711"/>
      <c r="IU14" s="711"/>
      <c r="IV14" s="711"/>
    </row>
    <row r="15" spans="1:256" s="712" customFormat="1" ht="15.75">
      <c r="A15" s="721"/>
      <c r="B15" s="721"/>
      <c r="C15" s="722">
        <v>4240</v>
      </c>
      <c r="D15" s="723" t="s">
        <v>344</v>
      </c>
      <c r="E15" s="251">
        <f t="shared" si="0"/>
        <v>0</v>
      </c>
      <c r="F15" s="568">
        <v>1000</v>
      </c>
      <c r="G15" s="568">
        <f t="shared" si="3"/>
        <v>0</v>
      </c>
      <c r="H15" s="262">
        <f t="shared" si="4"/>
        <v>0</v>
      </c>
      <c r="I15" s="568">
        <v>0</v>
      </c>
      <c r="J15" s="568"/>
      <c r="K15" s="568">
        <v>0</v>
      </c>
      <c r="L15" s="725"/>
      <c r="M15" s="725"/>
      <c r="N15" s="568"/>
      <c r="O15" s="720"/>
      <c r="P15" s="720"/>
      <c r="Q15" s="720"/>
      <c r="R15" s="720"/>
      <c r="S15" s="720"/>
      <c r="T15" s="720"/>
      <c r="U15" s="720"/>
      <c r="V15" s="720"/>
      <c r="IA15" s="24"/>
      <c r="IB15" s="24"/>
      <c r="IC15" s="711"/>
      <c r="ID15" s="711"/>
      <c r="IE15" s="711"/>
      <c r="IF15" s="711"/>
      <c r="IG15" s="711"/>
      <c r="IH15" s="711"/>
      <c r="II15" s="711"/>
      <c r="IJ15" s="711"/>
      <c r="IK15" s="711"/>
      <c r="IL15" s="711"/>
      <c r="IM15" s="711"/>
      <c r="IN15" s="711"/>
      <c r="IO15" s="711"/>
      <c r="IP15" s="711"/>
      <c r="IQ15" s="711"/>
      <c r="IR15" s="711"/>
      <c r="IS15" s="711"/>
      <c r="IT15" s="711"/>
      <c r="IU15" s="711"/>
      <c r="IV15" s="711"/>
    </row>
    <row r="16" spans="1:256" s="712" customFormat="1" ht="15.75">
      <c r="A16" s="721"/>
      <c r="B16" s="721"/>
      <c r="C16" s="722">
        <v>4280</v>
      </c>
      <c r="D16" s="723" t="s">
        <v>355</v>
      </c>
      <c r="E16" s="251">
        <f t="shared" si="0"/>
        <v>0</v>
      </c>
      <c r="F16" s="568">
        <v>250</v>
      </c>
      <c r="G16" s="568">
        <f t="shared" si="3"/>
        <v>0</v>
      </c>
      <c r="H16" s="262">
        <f t="shared" si="4"/>
        <v>0</v>
      </c>
      <c r="I16" s="568"/>
      <c r="J16" s="568"/>
      <c r="K16" s="568">
        <v>0</v>
      </c>
      <c r="L16" s="725"/>
      <c r="M16" s="725"/>
      <c r="N16" s="568"/>
      <c r="O16" s="720"/>
      <c r="P16" s="720"/>
      <c r="Q16" s="720"/>
      <c r="R16" s="720"/>
      <c r="S16" s="720"/>
      <c r="T16" s="720"/>
      <c r="U16" s="720"/>
      <c r="V16" s="720"/>
      <c r="IA16" s="24"/>
      <c r="IB16" s="24"/>
      <c r="IC16" s="711"/>
      <c r="ID16" s="711"/>
      <c r="IE16" s="711"/>
      <c r="IF16" s="711"/>
      <c r="IG16" s="711"/>
      <c r="IH16" s="711"/>
      <c r="II16" s="711"/>
      <c r="IJ16" s="711"/>
      <c r="IK16" s="711"/>
      <c r="IL16" s="711"/>
      <c r="IM16" s="711"/>
      <c r="IN16" s="711"/>
      <c r="IO16" s="711"/>
      <c r="IP16" s="711"/>
      <c r="IQ16" s="711"/>
      <c r="IR16" s="711"/>
      <c r="IS16" s="711"/>
      <c r="IT16" s="711"/>
      <c r="IU16" s="711"/>
      <c r="IV16" s="711"/>
    </row>
    <row r="17" spans="1:256" s="712" customFormat="1" ht="15.75">
      <c r="A17" s="721"/>
      <c r="B17" s="721"/>
      <c r="C17" s="722">
        <v>4300</v>
      </c>
      <c r="D17" s="723" t="s">
        <v>319</v>
      </c>
      <c r="E17" s="251">
        <f t="shared" si="0"/>
        <v>72.78791666666666</v>
      </c>
      <c r="F17" s="568">
        <v>12000</v>
      </c>
      <c r="G17" s="568">
        <f t="shared" si="3"/>
        <v>8734.55</v>
      </c>
      <c r="H17" s="262">
        <f t="shared" si="4"/>
        <v>8734.55</v>
      </c>
      <c r="I17" s="726"/>
      <c r="J17" s="726"/>
      <c r="K17" s="568">
        <v>8734.55</v>
      </c>
      <c r="L17" s="727"/>
      <c r="M17" s="727"/>
      <c r="N17" s="726"/>
      <c r="O17" s="720"/>
      <c r="P17" s="720"/>
      <c r="Q17" s="720"/>
      <c r="R17" s="720"/>
      <c r="S17" s="720"/>
      <c r="T17" s="720"/>
      <c r="U17" s="720"/>
      <c r="V17" s="720"/>
      <c r="IA17" s="24"/>
      <c r="IB17" s="24"/>
      <c r="IC17" s="711"/>
      <c r="ID17" s="711"/>
      <c r="IE17" s="711"/>
      <c r="IF17" s="711"/>
      <c r="IG17" s="711"/>
      <c r="IH17" s="711"/>
      <c r="II17" s="711"/>
      <c r="IJ17" s="711"/>
      <c r="IK17" s="711"/>
      <c r="IL17" s="711"/>
      <c r="IM17" s="711"/>
      <c r="IN17" s="711"/>
      <c r="IO17" s="711"/>
      <c r="IP17" s="711"/>
      <c r="IQ17" s="711"/>
      <c r="IR17" s="711"/>
      <c r="IS17" s="711"/>
      <c r="IT17" s="711"/>
      <c r="IU17" s="711"/>
      <c r="IV17" s="711"/>
    </row>
    <row r="18" spans="1:256" s="712" customFormat="1" ht="15.75">
      <c r="A18" s="721"/>
      <c r="B18" s="721"/>
      <c r="C18" s="722">
        <v>4370</v>
      </c>
      <c r="D18" s="723" t="s">
        <v>508</v>
      </c>
      <c r="E18" s="251">
        <f t="shared" si="0"/>
        <v>0</v>
      </c>
      <c r="F18" s="568">
        <v>500</v>
      </c>
      <c r="G18" s="568">
        <f t="shared" si="3"/>
        <v>0</v>
      </c>
      <c r="H18" s="262">
        <f t="shared" si="4"/>
        <v>0</v>
      </c>
      <c r="I18" s="568"/>
      <c r="J18" s="568"/>
      <c r="K18" s="568">
        <v>0</v>
      </c>
      <c r="L18" s="725"/>
      <c r="M18" s="725"/>
      <c r="N18" s="568"/>
      <c r="O18" s="720"/>
      <c r="P18" s="720"/>
      <c r="Q18" s="720"/>
      <c r="R18" s="720"/>
      <c r="S18" s="720"/>
      <c r="T18" s="720"/>
      <c r="U18" s="720"/>
      <c r="V18" s="720"/>
      <c r="IA18" s="24"/>
      <c r="IB18" s="24"/>
      <c r="IC18" s="711"/>
      <c r="ID18" s="711"/>
      <c r="IE18" s="711"/>
      <c r="IF18" s="711"/>
      <c r="IG18" s="711"/>
      <c r="IH18" s="711"/>
      <c r="II18" s="711"/>
      <c r="IJ18" s="711"/>
      <c r="IK18" s="711"/>
      <c r="IL18" s="711"/>
      <c r="IM18" s="711"/>
      <c r="IN18" s="711"/>
      <c r="IO18" s="711"/>
      <c r="IP18" s="711"/>
      <c r="IQ18" s="711"/>
      <c r="IR18" s="711"/>
      <c r="IS18" s="711"/>
      <c r="IT18" s="711"/>
      <c r="IU18" s="711"/>
      <c r="IV18" s="711"/>
    </row>
    <row r="19" spans="1:256" s="712" customFormat="1" ht="15.75">
      <c r="A19" s="721"/>
      <c r="B19" s="721"/>
      <c r="C19" s="722">
        <v>4410</v>
      </c>
      <c r="D19" s="723" t="s">
        <v>345</v>
      </c>
      <c r="E19" s="251">
        <f t="shared" si="0"/>
        <v>54.8975</v>
      </c>
      <c r="F19" s="568">
        <v>400</v>
      </c>
      <c r="G19" s="568">
        <f t="shared" si="3"/>
        <v>219.59</v>
      </c>
      <c r="H19" s="262">
        <f t="shared" si="4"/>
        <v>219.59</v>
      </c>
      <c r="I19" s="568"/>
      <c r="J19" s="568"/>
      <c r="K19" s="568">
        <v>219.59</v>
      </c>
      <c r="L19" s="725"/>
      <c r="M19" s="725"/>
      <c r="N19" s="568"/>
      <c r="O19" s="720"/>
      <c r="P19" s="720"/>
      <c r="Q19" s="720"/>
      <c r="R19" s="720"/>
      <c r="S19" s="720"/>
      <c r="T19" s="720"/>
      <c r="U19" s="720"/>
      <c r="V19" s="720"/>
      <c r="IA19" s="24"/>
      <c r="IB19" s="24"/>
      <c r="IC19" s="711"/>
      <c r="ID19" s="711"/>
      <c r="IE19" s="711"/>
      <c r="IF19" s="711"/>
      <c r="IG19" s="711"/>
      <c r="IH19" s="711"/>
      <c r="II19" s="711"/>
      <c r="IJ19" s="711"/>
      <c r="IK19" s="711"/>
      <c r="IL19" s="711"/>
      <c r="IM19" s="711"/>
      <c r="IN19" s="711"/>
      <c r="IO19" s="711"/>
      <c r="IP19" s="711"/>
      <c r="IQ19" s="711"/>
      <c r="IR19" s="711"/>
      <c r="IS19" s="711"/>
      <c r="IT19" s="711"/>
      <c r="IU19" s="711"/>
      <c r="IV19" s="711"/>
    </row>
    <row r="20" spans="1:256" s="712" customFormat="1" ht="15.75">
      <c r="A20" s="721"/>
      <c r="B20" s="721"/>
      <c r="C20" s="722">
        <v>4440</v>
      </c>
      <c r="D20" s="723" t="s">
        <v>509</v>
      </c>
      <c r="E20" s="251">
        <f t="shared" si="0"/>
        <v>100</v>
      </c>
      <c r="F20" s="568">
        <f>H20</f>
        <v>15186</v>
      </c>
      <c r="G20" s="568">
        <f t="shared" si="3"/>
        <v>15186</v>
      </c>
      <c r="H20" s="262">
        <f t="shared" si="4"/>
        <v>15186</v>
      </c>
      <c r="I20" s="568"/>
      <c r="J20" s="568"/>
      <c r="K20" s="569">
        <v>15186</v>
      </c>
      <c r="L20" s="725"/>
      <c r="M20" s="725"/>
      <c r="N20" s="568"/>
      <c r="O20" s="720"/>
      <c r="P20" s="720"/>
      <c r="Q20" s="720"/>
      <c r="R20" s="720"/>
      <c r="S20" s="720"/>
      <c r="T20" s="720"/>
      <c r="U20" s="720"/>
      <c r="V20" s="720"/>
      <c r="IA20" s="24"/>
      <c r="IB20" s="24"/>
      <c r="IC20" s="711"/>
      <c r="ID20" s="711"/>
      <c r="IE20" s="711"/>
      <c r="IF20" s="711"/>
      <c r="IG20" s="711"/>
      <c r="IH20" s="711"/>
      <c r="II20" s="711"/>
      <c r="IJ20" s="711"/>
      <c r="IK20" s="711"/>
      <c r="IL20" s="711"/>
      <c r="IM20" s="711"/>
      <c r="IN20" s="711"/>
      <c r="IO20" s="711"/>
      <c r="IP20" s="711"/>
      <c r="IQ20" s="711"/>
      <c r="IR20" s="711"/>
      <c r="IS20" s="711"/>
      <c r="IT20" s="711"/>
      <c r="IU20" s="711"/>
      <c r="IV20" s="711"/>
    </row>
    <row r="21" spans="1:256" s="712" customFormat="1" ht="31.5">
      <c r="A21" s="721"/>
      <c r="B21" s="721"/>
      <c r="C21" s="722">
        <v>4740</v>
      </c>
      <c r="D21" s="723" t="s">
        <v>347</v>
      </c>
      <c r="E21" s="251">
        <f t="shared" si="0"/>
        <v>0</v>
      </c>
      <c r="F21" s="568">
        <v>350</v>
      </c>
      <c r="G21" s="568">
        <f t="shared" si="3"/>
        <v>0</v>
      </c>
      <c r="H21" s="262">
        <f t="shared" si="4"/>
        <v>0</v>
      </c>
      <c r="I21" s="568"/>
      <c r="J21" s="568"/>
      <c r="K21" s="568">
        <v>0</v>
      </c>
      <c r="L21" s="725"/>
      <c r="M21" s="725"/>
      <c r="N21" s="568"/>
      <c r="O21" s="720"/>
      <c r="P21" s="720"/>
      <c r="Q21" s="720"/>
      <c r="R21" s="720"/>
      <c r="S21" s="720"/>
      <c r="T21" s="720"/>
      <c r="U21" s="720"/>
      <c r="V21" s="720"/>
      <c r="IA21" s="24"/>
      <c r="IB21" s="24"/>
      <c r="IC21" s="711"/>
      <c r="ID21" s="711"/>
      <c r="IE21" s="711"/>
      <c r="IF21" s="711"/>
      <c r="IG21" s="711"/>
      <c r="IH21" s="711"/>
      <c r="II21" s="711"/>
      <c r="IJ21" s="711"/>
      <c r="IK21" s="711"/>
      <c r="IL21" s="711"/>
      <c r="IM21" s="711"/>
      <c r="IN21" s="711"/>
      <c r="IO21" s="711"/>
      <c r="IP21" s="711"/>
      <c r="IQ21" s="711"/>
      <c r="IR21" s="711"/>
      <c r="IS21" s="711"/>
      <c r="IT21" s="711"/>
      <c r="IU21" s="711"/>
      <c r="IV21" s="711"/>
    </row>
    <row r="22" spans="1:256" s="712" customFormat="1" ht="15.75">
      <c r="A22" s="721"/>
      <c r="B22" s="721"/>
      <c r="C22" s="722">
        <v>4750</v>
      </c>
      <c r="D22" s="723" t="s">
        <v>361</v>
      </c>
      <c r="E22" s="251">
        <f t="shared" si="0"/>
        <v>20.458444444444442</v>
      </c>
      <c r="F22" s="568">
        <v>4500</v>
      </c>
      <c r="G22" s="568">
        <f t="shared" si="3"/>
        <v>920.63</v>
      </c>
      <c r="H22" s="262">
        <f t="shared" si="4"/>
        <v>920.63</v>
      </c>
      <c r="I22" s="568"/>
      <c r="J22" s="568"/>
      <c r="K22" s="568">
        <v>920.63</v>
      </c>
      <c r="L22" s="725"/>
      <c r="M22" s="725"/>
      <c r="N22" s="568"/>
      <c r="O22" s="720"/>
      <c r="P22" s="720"/>
      <c r="Q22" s="720"/>
      <c r="R22" s="720"/>
      <c r="S22" s="720"/>
      <c r="T22" s="720"/>
      <c r="U22" s="720"/>
      <c r="V22" s="720"/>
      <c r="IA22" s="24"/>
      <c r="IB22" s="24"/>
      <c r="IC22" s="711"/>
      <c r="ID22" s="711"/>
      <c r="IE22" s="711"/>
      <c r="IF22" s="711"/>
      <c r="IG22" s="711"/>
      <c r="IH22" s="711"/>
      <c r="II22" s="711"/>
      <c r="IJ22" s="711"/>
      <c r="IK22" s="711"/>
      <c r="IL22" s="711"/>
      <c r="IM22" s="711"/>
      <c r="IN22" s="711"/>
      <c r="IO22" s="711"/>
      <c r="IP22" s="711"/>
      <c r="IQ22" s="711"/>
      <c r="IR22" s="711"/>
      <c r="IS22" s="711"/>
      <c r="IT22" s="711"/>
      <c r="IU22" s="711"/>
      <c r="IV22" s="711"/>
    </row>
    <row r="23" spans="1:256" s="712" customFormat="1" ht="15.75">
      <c r="A23" s="572"/>
      <c r="B23" s="119">
        <v>80146</v>
      </c>
      <c r="C23" s="119"/>
      <c r="D23" s="121" t="s">
        <v>369</v>
      </c>
      <c r="E23" s="256">
        <f t="shared" si="0"/>
        <v>0</v>
      </c>
      <c r="F23" s="146">
        <f>SUM(F24:F26)</f>
        <v>680</v>
      </c>
      <c r="G23" s="146">
        <v>0</v>
      </c>
      <c r="H23" s="146">
        <f>SUM(H24:H26)</f>
        <v>0</v>
      </c>
      <c r="I23" s="146">
        <f>SUM(I24:I26)</f>
        <v>0</v>
      </c>
      <c r="J23" s="146">
        <f>SUM(J24:J26)</f>
        <v>0</v>
      </c>
      <c r="K23" s="146">
        <f>SUM(H24:H26)</f>
        <v>0</v>
      </c>
      <c r="L23" s="146">
        <f>SUM(L24:L26)</f>
        <v>0</v>
      </c>
      <c r="M23" s="146">
        <f>SUM(M24:M26)</f>
        <v>0</v>
      </c>
      <c r="N23" s="146">
        <f>SUM(N24:N26)</f>
        <v>0</v>
      </c>
      <c r="O23" s="720"/>
      <c r="P23" s="720"/>
      <c r="Q23" s="720"/>
      <c r="R23" s="720"/>
      <c r="S23" s="720"/>
      <c r="T23" s="720"/>
      <c r="U23" s="720"/>
      <c r="V23" s="720"/>
      <c r="IA23" s="24"/>
      <c r="IB23" s="24"/>
      <c r="IC23" s="711"/>
      <c r="ID23" s="711"/>
      <c r="IE23" s="711"/>
      <c r="IF23" s="711"/>
      <c r="IG23" s="711"/>
      <c r="IH23" s="711"/>
      <c r="II23" s="711"/>
      <c r="IJ23" s="711"/>
      <c r="IK23" s="711"/>
      <c r="IL23" s="711"/>
      <c r="IM23" s="711"/>
      <c r="IN23" s="711"/>
      <c r="IO23" s="711"/>
      <c r="IP23" s="711"/>
      <c r="IQ23" s="711"/>
      <c r="IR23" s="711"/>
      <c r="IS23" s="711"/>
      <c r="IT23" s="711"/>
      <c r="IU23" s="711"/>
      <c r="IV23" s="711"/>
    </row>
    <row r="24" spans="1:256" s="712" customFormat="1" ht="15.75">
      <c r="A24" s="119"/>
      <c r="B24" s="119"/>
      <c r="C24" s="125">
        <v>4210</v>
      </c>
      <c r="D24" s="437" t="s">
        <v>291</v>
      </c>
      <c r="E24" s="251">
        <f t="shared" si="0"/>
        <v>0</v>
      </c>
      <c r="F24" s="175">
        <v>270</v>
      </c>
      <c r="G24" s="568">
        <f>H24+N24</f>
        <v>0</v>
      </c>
      <c r="H24" s="262">
        <f>SUM(I24:M24)</f>
        <v>0</v>
      </c>
      <c r="I24" s="175"/>
      <c r="J24" s="175">
        <v>0</v>
      </c>
      <c r="K24" s="630">
        <v>0</v>
      </c>
      <c r="L24" s="262"/>
      <c r="M24" s="262"/>
      <c r="N24" s="175"/>
      <c r="O24" s="720"/>
      <c r="P24" s="720"/>
      <c r="Q24" s="720"/>
      <c r="R24" s="720"/>
      <c r="S24" s="720"/>
      <c r="T24" s="720"/>
      <c r="U24" s="720"/>
      <c r="V24" s="720"/>
      <c r="IA24" s="24"/>
      <c r="IB24" s="24"/>
      <c r="IC24" s="711"/>
      <c r="ID24" s="711"/>
      <c r="IE24" s="711"/>
      <c r="IF24" s="711"/>
      <c r="IG24" s="711"/>
      <c r="IH24" s="711"/>
      <c r="II24" s="711"/>
      <c r="IJ24" s="711"/>
      <c r="IK24" s="711"/>
      <c r="IL24" s="711"/>
      <c r="IM24" s="711"/>
      <c r="IN24" s="711"/>
      <c r="IO24" s="711"/>
      <c r="IP24" s="711"/>
      <c r="IQ24" s="711"/>
      <c r="IR24" s="711"/>
      <c r="IS24" s="711"/>
      <c r="IT24" s="711"/>
      <c r="IU24" s="711"/>
      <c r="IV24" s="711"/>
    </row>
    <row r="25" spans="1:256" s="712" customFormat="1" ht="15.75">
      <c r="A25" s="125"/>
      <c r="B25" s="125"/>
      <c r="C25" s="125">
        <v>4410</v>
      </c>
      <c r="D25" s="437" t="s">
        <v>345</v>
      </c>
      <c r="E25" s="251">
        <f t="shared" si="0"/>
        <v>0</v>
      </c>
      <c r="F25" s="175">
        <v>210</v>
      </c>
      <c r="G25" s="568">
        <f>H25+N25</f>
        <v>0</v>
      </c>
      <c r="H25" s="262">
        <f>SUM(I25:M25)</f>
        <v>0</v>
      </c>
      <c r="I25" s="175"/>
      <c r="J25" s="175"/>
      <c r="K25" s="630">
        <v>0</v>
      </c>
      <c r="L25" s="262"/>
      <c r="M25" s="262"/>
      <c r="N25" s="175"/>
      <c r="O25" s="720"/>
      <c r="P25" s="720"/>
      <c r="Q25" s="720"/>
      <c r="R25" s="720"/>
      <c r="S25" s="720"/>
      <c r="T25" s="720"/>
      <c r="U25" s="720"/>
      <c r="V25" s="720"/>
      <c r="IA25" s="24"/>
      <c r="IB25" s="24"/>
      <c r="IC25" s="711"/>
      <c r="ID25" s="711"/>
      <c r="IE25" s="711"/>
      <c r="IF25" s="711"/>
      <c r="IG25" s="711"/>
      <c r="IH25" s="711"/>
      <c r="II25" s="711"/>
      <c r="IJ25" s="711"/>
      <c r="IK25" s="711"/>
      <c r="IL25" s="711"/>
      <c r="IM25" s="711"/>
      <c r="IN25" s="711"/>
      <c r="IO25" s="711"/>
      <c r="IP25" s="711"/>
      <c r="IQ25" s="711"/>
      <c r="IR25" s="711"/>
      <c r="IS25" s="711"/>
      <c r="IT25" s="711"/>
      <c r="IU25" s="711"/>
      <c r="IV25" s="711"/>
    </row>
    <row r="26" spans="1:256" s="712" customFormat="1" ht="15.75">
      <c r="A26" s="125"/>
      <c r="B26" s="125"/>
      <c r="C26" s="125">
        <v>4700</v>
      </c>
      <c r="D26" s="126" t="s">
        <v>305</v>
      </c>
      <c r="E26" s="251">
        <f t="shared" si="0"/>
        <v>0</v>
      </c>
      <c r="F26" s="175">
        <v>200</v>
      </c>
      <c r="G26" s="568">
        <f>H26+N26</f>
        <v>0</v>
      </c>
      <c r="H26" s="262">
        <f>SUM(I26:M26)</f>
        <v>0</v>
      </c>
      <c r="I26" s="175"/>
      <c r="J26" s="175"/>
      <c r="K26" s="630">
        <v>0</v>
      </c>
      <c r="L26" s="262"/>
      <c r="M26" s="262"/>
      <c r="N26" s="175"/>
      <c r="O26" s="720"/>
      <c r="P26" s="720"/>
      <c r="Q26" s="720"/>
      <c r="R26" s="720"/>
      <c r="S26" s="720"/>
      <c r="T26" s="720"/>
      <c r="U26" s="720"/>
      <c r="V26" s="720"/>
      <c r="IA26" s="24"/>
      <c r="IB26" s="24"/>
      <c r="IC26" s="711"/>
      <c r="ID26" s="711"/>
      <c r="IE26" s="711"/>
      <c r="IF26" s="711"/>
      <c r="IG26" s="711"/>
      <c r="IH26" s="711"/>
      <c r="II26" s="711"/>
      <c r="IJ26" s="711"/>
      <c r="IK26" s="711"/>
      <c r="IL26" s="711"/>
      <c r="IM26" s="711"/>
      <c r="IN26" s="711"/>
      <c r="IO26" s="711"/>
      <c r="IP26" s="711"/>
      <c r="IQ26" s="711"/>
      <c r="IR26" s="711"/>
      <c r="IS26" s="711"/>
      <c r="IT26" s="711"/>
      <c r="IU26" s="711"/>
      <c r="IV26" s="711"/>
    </row>
    <row r="27" spans="5:256" s="712" customFormat="1" ht="15.75">
      <c r="E27" s="728"/>
      <c r="F27" s="720"/>
      <c r="G27" s="720"/>
      <c r="H27" s="720"/>
      <c r="I27" s="720"/>
      <c r="J27" s="720"/>
      <c r="K27" s="720"/>
      <c r="L27" s="720"/>
      <c r="M27" s="720"/>
      <c r="N27" s="720"/>
      <c r="O27" s="720"/>
      <c r="P27" s="720"/>
      <c r="Q27" s="720"/>
      <c r="R27" s="720"/>
      <c r="S27" s="720"/>
      <c r="T27" s="720"/>
      <c r="U27" s="720"/>
      <c r="V27" s="720"/>
      <c r="IA27" s="24"/>
      <c r="IB27" s="24"/>
      <c r="IC27" s="711"/>
      <c r="ID27" s="711"/>
      <c r="IE27" s="711"/>
      <c r="IF27" s="711"/>
      <c r="IG27" s="711"/>
      <c r="IH27" s="711"/>
      <c r="II27" s="711"/>
      <c r="IJ27" s="711"/>
      <c r="IK27" s="711"/>
      <c r="IL27" s="711"/>
      <c r="IM27" s="711"/>
      <c r="IN27" s="711"/>
      <c r="IO27" s="711"/>
      <c r="IP27" s="711"/>
      <c r="IQ27" s="711"/>
      <c r="IR27" s="711"/>
      <c r="IS27" s="711"/>
      <c r="IT27" s="711"/>
      <c r="IU27" s="711"/>
      <c r="IV27" s="711"/>
    </row>
    <row r="28" spans="5:256" s="712" customFormat="1" ht="15.75">
      <c r="E28" s="728"/>
      <c r="IA28" s="24"/>
      <c r="IB28" s="24"/>
      <c r="IC28" s="711"/>
      <c r="ID28" s="711"/>
      <c r="IE28" s="711"/>
      <c r="IF28" s="711"/>
      <c r="IG28" s="711"/>
      <c r="IH28" s="711"/>
      <c r="II28" s="711"/>
      <c r="IJ28" s="711"/>
      <c r="IK28" s="711"/>
      <c r="IL28" s="711"/>
      <c r="IM28" s="711"/>
      <c r="IN28" s="711"/>
      <c r="IO28" s="711"/>
      <c r="IP28" s="711"/>
      <c r="IQ28" s="711"/>
      <c r="IR28" s="711"/>
      <c r="IS28" s="711"/>
      <c r="IT28" s="711"/>
      <c r="IU28" s="711"/>
      <c r="IV28" s="711"/>
    </row>
    <row r="29" spans="5:256" s="712" customFormat="1" ht="15.75">
      <c r="E29" s="728"/>
      <c r="IA29" s="24"/>
      <c r="IB29" s="24"/>
      <c r="IC29" s="711"/>
      <c r="ID29" s="711"/>
      <c r="IE29" s="711"/>
      <c r="IF29" s="711"/>
      <c r="IG29" s="711"/>
      <c r="IH29" s="711"/>
      <c r="II29" s="711"/>
      <c r="IJ29" s="711"/>
      <c r="IK29" s="711"/>
      <c r="IL29" s="711"/>
      <c r="IM29" s="711"/>
      <c r="IN29" s="711"/>
      <c r="IO29" s="711"/>
      <c r="IP29" s="711"/>
      <c r="IQ29" s="711"/>
      <c r="IR29" s="711"/>
      <c r="IS29" s="711"/>
      <c r="IT29" s="711"/>
      <c r="IU29" s="711"/>
      <c r="IV29" s="711"/>
    </row>
    <row r="30" spans="5:256" s="712" customFormat="1" ht="15.75">
      <c r="E30" s="728"/>
      <c r="IA30" s="24"/>
      <c r="IB30" s="24"/>
      <c r="IC30" s="711"/>
      <c r="ID30" s="711"/>
      <c r="IE30" s="711"/>
      <c r="IF30" s="711"/>
      <c r="IG30" s="711"/>
      <c r="IH30" s="711"/>
      <c r="II30" s="711"/>
      <c r="IJ30" s="711"/>
      <c r="IK30" s="711"/>
      <c r="IL30" s="711"/>
      <c r="IM30" s="711"/>
      <c r="IN30" s="711"/>
      <c r="IO30" s="711"/>
      <c r="IP30" s="711"/>
      <c r="IQ30" s="711"/>
      <c r="IR30" s="711"/>
      <c r="IS30" s="711"/>
      <c r="IT30" s="711"/>
      <c r="IU30" s="711"/>
      <c r="IV30" s="711"/>
    </row>
    <row r="31" spans="5:256" s="712" customFormat="1" ht="15.75">
      <c r="E31" s="728"/>
      <c r="IA31" s="24"/>
      <c r="IB31" s="24"/>
      <c r="IC31" s="711"/>
      <c r="ID31" s="711"/>
      <c r="IE31" s="711"/>
      <c r="IF31" s="711"/>
      <c r="IG31" s="711"/>
      <c r="IH31" s="711"/>
      <c r="II31" s="711"/>
      <c r="IJ31" s="711"/>
      <c r="IK31" s="711"/>
      <c r="IL31" s="711"/>
      <c r="IM31" s="711"/>
      <c r="IN31" s="711"/>
      <c r="IO31" s="711"/>
      <c r="IP31" s="711"/>
      <c r="IQ31" s="711"/>
      <c r="IR31" s="711"/>
      <c r="IS31" s="711"/>
      <c r="IT31" s="711"/>
      <c r="IU31" s="711"/>
      <c r="IV31" s="711"/>
    </row>
    <row r="32" spans="5:256" s="712" customFormat="1" ht="15.75">
      <c r="E32" s="728"/>
      <c r="IA32" s="24"/>
      <c r="IB32" s="24"/>
      <c r="IC32" s="711"/>
      <c r="ID32" s="711"/>
      <c r="IE32" s="711"/>
      <c r="IF32" s="711"/>
      <c r="IG32" s="711"/>
      <c r="IH32" s="711"/>
      <c r="II32" s="711"/>
      <c r="IJ32" s="711"/>
      <c r="IK32" s="711"/>
      <c r="IL32" s="711"/>
      <c r="IM32" s="711"/>
      <c r="IN32" s="711"/>
      <c r="IO32" s="711"/>
      <c r="IP32" s="711"/>
      <c r="IQ32" s="711"/>
      <c r="IR32" s="711"/>
      <c r="IS32" s="711"/>
      <c r="IT32" s="711"/>
      <c r="IU32" s="711"/>
      <c r="IV32" s="711"/>
    </row>
    <row r="33" spans="5:256" s="712" customFormat="1" ht="15.75">
      <c r="E33" s="728"/>
      <c r="IA33" s="24"/>
      <c r="IB33" s="24"/>
      <c r="IC33" s="711"/>
      <c r="ID33" s="711"/>
      <c r="IE33" s="711"/>
      <c r="IF33" s="711"/>
      <c r="IG33" s="711"/>
      <c r="IH33" s="711"/>
      <c r="II33" s="711"/>
      <c r="IJ33" s="711"/>
      <c r="IK33" s="711"/>
      <c r="IL33" s="711"/>
      <c r="IM33" s="711"/>
      <c r="IN33" s="711"/>
      <c r="IO33" s="711"/>
      <c r="IP33" s="711"/>
      <c r="IQ33" s="711"/>
      <c r="IR33" s="711"/>
      <c r="IS33" s="711"/>
      <c r="IT33" s="711"/>
      <c r="IU33" s="711"/>
      <c r="IV33" s="711"/>
    </row>
    <row r="34" spans="5:256" s="712" customFormat="1" ht="15.75">
      <c r="E34" s="728"/>
      <c r="IA34" s="24"/>
      <c r="IB34" s="24"/>
      <c r="IC34" s="711"/>
      <c r="ID34" s="711"/>
      <c r="IE34" s="711"/>
      <c r="IF34" s="711"/>
      <c r="IG34" s="711"/>
      <c r="IH34" s="711"/>
      <c r="II34" s="711"/>
      <c r="IJ34" s="711"/>
      <c r="IK34" s="711"/>
      <c r="IL34" s="711"/>
      <c r="IM34" s="711"/>
      <c r="IN34" s="711"/>
      <c r="IO34" s="711"/>
      <c r="IP34" s="711"/>
      <c r="IQ34" s="711"/>
      <c r="IR34" s="711"/>
      <c r="IS34" s="711"/>
      <c r="IT34" s="711"/>
      <c r="IU34" s="711"/>
      <c r="IV34" s="711"/>
    </row>
    <row r="35" spans="5:256" s="712" customFormat="1" ht="15.75">
      <c r="E35" s="728"/>
      <c r="IA35" s="24"/>
      <c r="IB35" s="24"/>
      <c r="IC35" s="711"/>
      <c r="ID35" s="711"/>
      <c r="IE35" s="711"/>
      <c r="IF35" s="711"/>
      <c r="IG35" s="711"/>
      <c r="IH35" s="711"/>
      <c r="II35" s="711"/>
      <c r="IJ35" s="711"/>
      <c r="IK35" s="711"/>
      <c r="IL35" s="711"/>
      <c r="IM35" s="711"/>
      <c r="IN35" s="711"/>
      <c r="IO35" s="711"/>
      <c r="IP35" s="711"/>
      <c r="IQ35" s="711"/>
      <c r="IR35" s="711"/>
      <c r="IS35" s="711"/>
      <c r="IT35" s="711"/>
      <c r="IU35" s="711"/>
      <c r="IV35" s="711"/>
    </row>
    <row r="36" spans="5:256" s="712" customFormat="1" ht="15.75">
      <c r="E36" s="728"/>
      <c r="IA36" s="24"/>
      <c r="IB36" s="24"/>
      <c r="IC36" s="711"/>
      <c r="ID36" s="711"/>
      <c r="IE36" s="711"/>
      <c r="IF36" s="711"/>
      <c r="IG36" s="711"/>
      <c r="IH36" s="711"/>
      <c r="II36" s="711"/>
      <c r="IJ36" s="711"/>
      <c r="IK36" s="711"/>
      <c r="IL36" s="711"/>
      <c r="IM36" s="711"/>
      <c r="IN36" s="711"/>
      <c r="IO36" s="711"/>
      <c r="IP36" s="711"/>
      <c r="IQ36" s="711"/>
      <c r="IR36" s="711"/>
      <c r="IS36" s="711"/>
      <c r="IT36" s="711"/>
      <c r="IU36" s="711"/>
      <c r="IV36" s="711"/>
    </row>
    <row r="37" spans="5:256" s="712" customFormat="1" ht="15.75">
      <c r="E37" s="728"/>
      <c r="IA37" s="24"/>
      <c r="IB37" s="24"/>
      <c r="IC37" s="711"/>
      <c r="ID37" s="711"/>
      <c r="IE37" s="711"/>
      <c r="IF37" s="711"/>
      <c r="IG37" s="711"/>
      <c r="IH37" s="711"/>
      <c r="II37" s="711"/>
      <c r="IJ37" s="711"/>
      <c r="IK37" s="711"/>
      <c r="IL37" s="711"/>
      <c r="IM37" s="711"/>
      <c r="IN37" s="711"/>
      <c r="IO37" s="711"/>
      <c r="IP37" s="711"/>
      <c r="IQ37" s="711"/>
      <c r="IR37" s="711"/>
      <c r="IS37" s="711"/>
      <c r="IT37" s="711"/>
      <c r="IU37" s="711"/>
      <c r="IV37" s="711"/>
    </row>
    <row r="38" spans="5:256" s="712" customFormat="1" ht="15.75">
      <c r="E38" s="728"/>
      <c r="IA38" s="24"/>
      <c r="IB38" s="24"/>
      <c r="IC38" s="711"/>
      <c r="ID38" s="711"/>
      <c r="IE38" s="711"/>
      <c r="IF38" s="711"/>
      <c r="IG38" s="711"/>
      <c r="IH38" s="711"/>
      <c r="II38" s="711"/>
      <c r="IJ38" s="711"/>
      <c r="IK38" s="711"/>
      <c r="IL38" s="711"/>
      <c r="IM38" s="711"/>
      <c r="IN38" s="711"/>
      <c r="IO38" s="711"/>
      <c r="IP38" s="711"/>
      <c r="IQ38" s="711"/>
      <c r="IR38" s="711"/>
      <c r="IS38" s="711"/>
      <c r="IT38" s="711"/>
      <c r="IU38" s="711"/>
      <c r="IV38" s="711"/>
    </row>
    <row r="39" spans="5:256" s="712" customFormat="1" ht="15.75">
      <c r="E39" s="728"/>
      <c r="IA39" s="24"/>
      <c r="IB39" s="24"/>
      <c r="IC39" s="711"/>
      <c r="ID39" s="711"/>
      <c r="IE39" s="711"/>
      <c r="IF39" s="711"/>
      <c r="IG39" s="711"/>
      <c r="IH39" s="711"/>
      <c r="II39" s="711"/>
      <c r="IJ39" s="711"/>
      <c r="IK39" s="711"/>
      <c r="IL39" s="711"/>
      <c r="IM39" s="711"/>
      <c r="IN39" s="711"/>
      <c r="IO39" s="711"/>
      <c r="IP39" s="711"/>
      <c r="IQ39" s="711"/>
      <c r="IR39" s="711"/>
      <c r="IS39" s="711"/>
      <c r="IT39" s="711"/>
      <c r="IU39" s="711"/>
      <c r="IV39" s="711"/>
    </row>
    <row r="40" spans="5:256" s="712" customFormat="1" ht="15.75">
      <c r="E40" s="728"/>
      <c r="IA40" s="24"/>
      <c r="IB40" s="24"/>
      <c r="IC40" s="711"/>
      <c r="ID40" s="711"/>
      <c r="IE40" s="711"/>
      <c r="IF40" s="711"/>
      <c r="IG40" s="711"/>
      <c r="IH40" s="711"/>
      <c r="II40" s="711"/>
      <c r="IJ40" s="711"/>
      <c r="IK40" s="711"/>
      <c r="IL40" s="711"/>
      <c r="IM40" s="711"/>
      <c r="IN40" s="711"/>
      <c r="IO40" s="711"/>
      <c r="IP40" s="711"/>
      <c r="IQ40" s="711"/>
      <c r="IR40" s="711"/>
      <c r="IS40" s="711"/>
      <c r="IT40" s="711"/>
      <c r="IU40" s="711"/>
      <c r="IV40" s="711"/>
    </row>
    <row r="41" spans="5:256" s="712" customFormat="1" ht="15.75">
      <c r="E41" s="728"/>
      <c r="IA41" s="24"/>
      <c r="IB41" s="24"/>
      <c r="IC41" s="711"/>
      <c r="ID41" s="711"/>
      <c r="IE41" s="711"/>
      <c r="IF41" s="711"/>
      <c r="IG41" s="711"/>
      <c r="IH41" s="711"/>
      <c r="II41" s="711"/>
      <c r="IJ41" s="711"/>
      <c r="IK41" s="711"/>
      <c r="IL41" s="711"/>
      <c r="IM41" s="711"/>
      <c r="IN41" s="711"/>
      <c r="IO41" s="711"/>
      <c r="IP41" s="711"/>
      <c r="IQ41" s="711"/>
      <c r="IR41" s="711"/>
      <c r="IS41" s="711"/>
      <c r="IT41" s="711"/>
      <c r="IU41" s="711"/>
      <c r="IV41" s="711"/>
    </row>
    <row r="42" spans="5:256" s="712" customFormat="1" ht="15.75">
      <c r="E42" s="728"/>
      <c r="IA42" s="24"/>
      <c r="IB42" s="24"/>
      <c r="IC42" s="711"/>
      <c r="ID42" s="711"/>
      <c r="IE42" s="711"/>
      <c r="IF42" s="711"/>
      <c r="IG42" s="711"/>
      <c r="IH42" s="711"/>
      <c r="II42" s="711"/>
      <c r="IJ42" s="711"/>
      <c r="IK42" s="711"/>
      <c r="IL42" s="711"/>
      <c r="IM42" s="711"/>
      <c r="IN42" s="711"/>
      <c r="IO42" s="711"/>
      <c r="IP42" s="711"/>
      <c r="IQ42" s="711"/>
      <c r="IR42" s="711"/>
      <c r="IS42" s="711"/>
      <c r="IT42" s="711"/>
      <c r="IU42" s="711"/>
      <c r="IV42" s="711"/>
    </row>
    <row r="43" spans="5:256" s="712" customFormat="1" ht="15.75">
      <c r="E43" s="728"/>
      <c r="IA43" s="24"/>
      <c r="IB43" s="24"/>
      <c r="IC43" s="711"/>
      <c r="ID43" s="711"/>
      <c r="IE43" s="711"/>
      <c r="IF43" s="711"/>
      <c r="IG43" s="711"/>
      <c r="IH43" s="711"/>
      <c r="II43" s="711"/>
      <c r="IJ43" s="711"/>
      <c r="IK43" s="711"/>
      <c r="IL43" s="711"/>
      <c r="IM43" s="711"/>
      <c r="IN43" s="711"/>
      <c r="IO43" s="711"/>
      <c r="IP43" s="711"/>
      <c r="IQ43" s="711"/>
      <c r="IR43" s="711"/>
      <c r="IS43" s="711"/>
      <c r="IT43" s="711"/>
      <c r="IU43" s="711"/>
      <c r="IV43" s="711"/>
    </row>
    <row r="44" spans="5:256" s="712" customFormat="1" ht="15.75">
      <c r="E44" s="728"/>
      <c r="IA44" s="24"/>
      <c r="IB44" s="24"/>
      <c r="IC44" s="711"/>
      <c r="ID44" s="711"/>
      <c r="IE44" s="711"/>
      <c r="IF44" s="711"/>
      <c r="IG44" s="711"/>
      <c r="IH44" s="711"/>
      <c r="II44" s="711"/>
      <c r="IJ44" s="711"/>
      <c r="IK44" s="711"/>
      <c r="IL44" s="711"/>
      <c r="IM44" s="711"/>
      <c r="IN44" s="711"/>
      <c r="IO44" s="711"/>
      <c r="IP44" s="711"/>
      <c r="IQ44" s="711"/>
      <c r="IR44" s="711"/>
      <c r="IS44" s="711"/>
      <c r="IT44" s="711"/>
      <c r="IU44" s="711"/>
      <c r="IV44" s="711"/>
    </row>
    <row r="45" spans="5:256" s="712" customFormat="1" ht="15.75">
      <c r="E45" s="728"/>
      <c r="IA45" s="24"/>
      <c r="IB45" s="24"/>
      <c r="IC45" s="711"/>
      <c r="ID45" s="711"/>
      <c r="IE45" s="711"/>
      <c r="IF45" s="711"/>
      <c r="IG45" s="711"/>
      <c r="IH45" s="711"/>
      <c r="II45" s="711"/>
      <c r="IJ45" s="711"/>
      <c r="IK45" s="711"/>
      <c r="IL45" s="711"/>
      <c r="IM45" s="711"/>
      <c r="IN45" s="711"/>
      <c r="IO45" s="711"/>
      <c r="IP45" s="711"/>
      <c r="IQ45" s="711"/>
      <c r="IR45" s="711"/>
      <c r="IS45" s="711"/>
      <c r="IT45" s="711"/>
      <c r="IU45" s="711"/>
      <c r="IV45" s="711"/>
    </row>
    <row r="46" spans="5:256" s="712" customFormat="1" ht="15.75">
      <c r="E46" s="728"/>
      <c r="IA46" s="24"/>
      <c r="IB46" s="24"/>
      <c r="IC46" s="711"/>
      <c r="ID46" s="711"/>
      <c r="IE46" s="711"/>
      <c r="IF46" s="711"/>
      <c r="IG46" s="711"/>
      <c r="IH46" s="711"/>
      <c r="II46" s="711"/>
      <c r="IJ46" s="711"/>
      <c r="IK46" s="711"/>
      <c r="IL46" s="711"/>
      <c r="IM46" s="711"/>
      <c r="IN46" s="711"/>
      <c r="IO46" s="711"/>
      <c r="IP46" s="711"/>
      <c r="IQ46" s="711"/>
      <c r="IR46" s="711"/>
      <c r="IS46" s="711"/>
      <c r="IT46" s="711"/>
      <c r="IU46" s="711"/>
      <c r="IV46" s="711"/>
    </row>
    <row r="47" spans="5:256" s="712" customFormat="1" ht="15.75">
      <c r="E47" s="728"/>
      <c r="IA47" s="24"/>
      <c r="IB47" s="24"/>
      <c r="IC47" s="711"/>
      <c r="ID47" s="711"/>
      <c r="IE47" s="711"/>
      <c r="IF47" s="711"/>
      <c r="IG47" s="711"/>
      <c r="IH47" s="711"/>
      <c r="II47" s="711"/>
      <c r="IJ47" s="711"/>
      <c r="IK47" s="711"/>
      <c r="IL47" s="711"/>
      <c r="IM47" s="711"/>
      <c r="IN47" s="711"/>
      <c r="IO47" s="711"/>
      <c r="IP47" s="711"/>
      <c r="IQ47" s="711"/>
      <c r="IR47" s="711"/>
      <c r="IS47" s="711"/>
      <c r="IT47" s="711"/>
      <c r="IU47" s="711"/>
      <c r="IV47" s="711"/>
    </row>
    <row r="48" spans="5:256" s="712" customFormat="1" ht="15.75">
      <c r="E48" s="728"/>
      <c r="IA48" s="24"/>
      <c r="IB48" s="24"/>
      <c r="IC48" s="711"/>
      <c r="ID48" s="711"/>
      <c r="IE48" s="711"/>
      <c r="IF48" s="711"/>
      <c r="IG48" s="711"/>
      <c r="IH48" s="711"/>
      <c r="II48" s="711"/>
      <c r="IJ48" s="711"/>
      <c r="IK48" s="711"/>
      <c r="IL48" s="711"/>
      <c r="IM48" s="711"/>
      <c r="IN48" s="711"/>
      <c r="IO48" s="711"/>
      <c r="IP48" s="711"/>
      <c r="IQ48" s="711"/>
      <c r="IR48" s="711"/>
      <c r="IS48" s="711"/>
      <c r="IT48" s="711"/>
      <c r="IU48" s="711"/>
      <c r="IV48" s="711"/>
    </row>
    <row r="49" spans="5:256" s="712" customFormat="1" ht="15.75">
      <c r="E49" s="728"/>
      <c r="IA49" s="24"/>
      <c r="IB49" s="24"/>
      <c r="IC49" s="711"/>
      <c r="ID49" s="711"/>
      <c r="IE49" s="711"/>
      <c r="IF49" s="711"/>
      <c r="IG49" s="711"/>
      <c r="IH49" s="711"/>
      <c r="II49" s="711"/>
      <c r="IJ49" s="711"/>
      <c r="IK49" s="711"/>
      <c r="IL49" s="711"/>
      <c r="IM49" s="711"/>
      <c r="IN49" s="711"/>
      <c r="IO49" s="711"/>
      <c r="IP49" s="711"/>
      <c r="IQ49" s="711"/>
      <c r="IR49" s="711"/>
      <c r="IS49" s="711"/>
      <c r="IT49" s="711"/>
      <c r="IU49" s="711"/>
      <c r="IV49" s="711"/>
    </row>
    <row r="50" spans="5:256" s="712" customFormat="1" ht="15.75">
      <c r="E50" s="728"/>
      <c r="IA50" s="24"/>
      <c r="IB50" s="24"/>
      <c r="IC50" s="711"/>
      <c r="ID50" s="711"/>
      <c r="IE50" s="711"/>
      <c r="IF50" s="711"/>
      <c r="IG50" s="711"/>
      <c r="IH50" s="711"/>
      <c r="II50" s="711"/>
      <c r="IJ50" s="711"/>
      <c r="IK50" s="711"/>
      <c r="IL50" s="711"/>
      <c r="IM50" s="711"/>
      <c r="IN50" s="711"/>
      <c r="IO50" s="711"/>
      <c r="IP50" s="711"/>
      <c r="IQ50" s="711"/>
      <c r="IR50" s="711"/>
      <c r="IS50" s="711"/>
      <c r="IT50" s="711"/>
      <c r="IU50" s="711"/>
      <c r="IV50" s="711"/>
    </row>
    <row r="51" spans="5:256" s="712" customFormat="1" ht="15.75">
      <c r="E51" s="728"/>
      <c r="IA51" s="24"/>
      <c r="IB51" s="24"/>
      <c r="IC51" s="711"/>
      <c r="ID51" s="711"/>
      <c r="IE51" s="711"/>
      <c r="IF51" s="711"/>
      <c r="IG51" s="711"/>
      <c r="IH51" s="711"/>
      <c r="II51" s="711"/>
      <c r="IJ51" s="711"/>
      <c r="IK51" s="711"/>
      <c r="IL51" s="711"/>
      <c r="IM51" s="711"/>
      <c r="IN51" s="711"/>
      <c r="IO51" s="711"/>
      <c r="IP51" s="711"/>
      <c r="IQ51" s="711"/>
      <c r="IR51" s="711"/>
      <c r="IS51" s="711"/>
      <c r="IT51" s="711"/>
      <c r="IU51" s="711"/>
      <c r="IV51" s="711"/>
    </row>
    <row r="52" spans="5:256" s="712" customFormat="1" ht="15.75">
      <c r="E52" s="728"/>
      <c r="IA52" s="24"/>
      <c r="IB52" s="24"/>
      <c r="IC52" s="711"/>
      <c r="ID52" s="711"/>
      <c r="IE52" s="711"/>
      <c r="IF52" s="711"/>
      <c r="IG52" s="711"/>
      <c r="IH52" s="711"/>
      <c r="II52" s="711"/>
      <c r="IJ52" s="711"/>
      <c r="IK52" s="711"/>
      <c r="IL52" s="711"/>
      <c r="IM52" s="711"/>
      <c r="IN52" s="711"/>
      <c r="IO52" s="711"/>
      <c r="IP52" s="711"/>
      <c r="IQ52" s="711"/>
      <c r="IR52" s="711"/>
      <c r="IS52" s="711"/>
      <c r="IT52" s="711"/>
      <c r="IU52" s="711"/>
      <c r="IV52" s="711"/>
    </row>
    <row r="53" spans="5:256" s="712" customFormat="1" ht="15.75">
      <c r="E53" s="728"/>
      <c r="IA53" s="24"/>
      <c r="IB53" s="24"/>
      <c r="IC53" s="711"/>
      <c r="ID53" s="711"/>
      <c r="IE53" s="711"/>
      <c r="IF53" s="711"/>
      <c r="IG53" s="711"/>
      <c r="IH53" s="711"/>
      <c r="II53" s="711"/>
      <c r="IJ53" s="711"/>
      <c r="IK53" s="711"/>
      <c r="IL53" s="711"/>
      <c r="IM53" s="711"/>
      <c r="IN53" s="711"/>
      <c r="IO53" s="711"/>
      <c r="IP53" s="711"/>
      <c r="IQ53" s="711"/>
      <c r="IR53" s="711"/>
      <c r="IS53" s="711"/>
      <c r="IT53" s="711"/>
      <c r="IU53" s="711"/>
      <c r="IV53" s="711"/>
    </row>
    <row r="54" spans="5:256" s="712" customFormat="1" ht="15.75">
      <c r="E54" s="728"/>
      <c r="IA54" s="24"/>
      <c r="IB54" s="24"/>
      <c r="IC54" s="711"/>
      <c r="ID54" s="711"/>
      <c r="IE54" s="711"/>
      <c r="IF54" s="711"/>
      <c r="IG54" s="711"/>
      <c r="IH54" s="711"/>
      <c r="II54" s="711"/>
      <c r="IJ54" s="711"/>
      <c r="IK54" s="711"/>
      <c r="IL54" s="711"/>
      <c r="IM54" s="711"/>
      <c r="IN54" s="711"/>
      <c r="IO54" s="711"/>
      <c r="IP54" s="711"/>
      <c r="IQ54" s="711"/>
      <c r="IR54" s="711"/>
      <c r="IS54" s="711"/>
      <c r="IT54" s="711"/>
      <c r="IU54" s="711"/>
      <c r="IV54" s="711"/>
    </row>
    <row r="55" spans="5:256" s="712" customFormat="1" ht="15.75">
      <c r="E55" s="728"/>
      <c r="IA55" s="24"/>
      <c r="IB55" s="24"/>
      <c r="IC55" s="711"/>
      <c r="ID55" s="711"/>
      <c r="IE55" s="711"/>
      <c r="IF55" s="711"/>
      <c r="IG55" s="711"/>
      <c r="IH55" s="711"/>
      <c r="II55" s="711"/>
      <c r="IJ55" s="711"/>
      <c r="IK55" s="711"/>
      <c r="IL55" s="711"/>
      <c r="IM55" s="711"/>
      <c r="IN55" s="711"/>
      <c r="IO55" s="711"/>
      <c r="IP55" s="711"/>
      <c r="IQ55" s="711"/>
      <c r="IR55" s="711"/>
      <c r="IS55" s="711"/>
      <c r="IT55" s="711"/>
      <c r="IU55" s="711"/>
      <c r="IV55" s="711"/>
    </row>
    <row r="56" spans="5:256" s="712" customFormat="1" ht="15.75">
      <c r="E56" s="728"/>
      <c r="IA56" s="24"/>
      <c r="IB56" s="24"/>
      <c r="IC56" s="711"/>
      <c r="ID56" s="711"/>
      <c r="IE56" s="711"/>
      <c r="IF56" s="711"/>
      <c r="IG56" s="711"/>
      <c r="IH56" s="711"/>
      <c r="II56" s="711"/>
      <c r="IJ56" s="711"/>
      <c r="IK56" s="711"/>
      <c r="IL56" s="711"/>
      <c r="IM56" s="711"/>
      <c r="IN56" s="711"/>
      <c r="IO56" s="711"/>
      <c r="IP56" s="711"/>
      <c r="IQ56" s="711"/>
      <c r="IR56" s="711"/>
      <c r="IS56" s="711"/>
      <c r="IT56" s="711"/>
      <c r="IU56" s="711"/>
      <c r="IV56" s="711"/>
    </row>
    <row r="57" spans="5:256" s="712" customFormat="1" ht="15.75">
      <c r="E57" s="728"/>
      <c r="IA57" s="24"/>
      <c r="IB57" s="24"/>
      <c r="IC57" s="711"/>
      <c r="ID57" s="711"/>
      <c r="IE57" s="711"/>
      <c r="IF57" s="711"/>
      <c r="IG57" s="711"/>
      <c r="IH57" s="711"/>
      <c r="II57" s="711"/>
      <c r="IJ57" s="711"/>
      <c r="IK57" s="711"/>
      <c r="IL57" s="711"/>
      <c r="IM57" s="711"/>
      <c r="IN57" s="711"/>
      <c r="IO57" s="711"/>
      <c r="IP57" s="711"/>
      <c r="IQ57" s="711"/>
      <c r="IR57" s="711"/>
      <c r="IS57" s="711"/>
      <c r="IT57" s="711"/>
      <c r="IU57" s="711"/>
      <c r="IV57" s="711"/>
    </row>
    <row r="58" spans="5:256" s="712" customFormat="1" ht="15.75">
      <c r="E58" s="728"/>
      <c r="IA58" s="24"/>
      <c r="IB58" s="24"/>
      <c r="IC58" s="711"/>
      <c r="ID58" s="711"/>
      <c r="IE58" s="711"/>
      <c r="IF58" s="711"/>
      <c r="IG58" s="711"/>
      <c r="IH58" s="711"/>
      <c r="II58" s="711"/>
      <c r="IJ58" s="711"/>
      <c r="IK58" s="711"/>
      <c r="IL58" s="711"/>
      <c r="IM58" s="711"/>
      <c r="IN58" s="711"/>
      <c r="IO58" s="711"/>
      <c r="IP58" s="711"/>
      <c r="IQ58" s="711"/>
      <c r="IR58" s="711"/>
      <c r="IS58" s="711"/>
      <c r="IT58" s="711"/>
      <c r="IU58" s="711"/>
      <c r="IV58" s="711"/>
    </row>
    <row r="59" spans="5:256" s="712" customFormat="1" ht="15.75">
      <c r="E59" s="728"/>
      <c r="IA59" s="24"/>
      <c r="IB59" s="24"/>
      <c r="IC59" s="711"/>
      <c r="ID59" s="711"/>
      <c r="IE59" s="711"/>
      <c r="IF59" s="711"/>
      <c r="IG59" s="711"/>
      <c r="IH59" s="711"/>
      <c r="II59" s="711"/>
      <c r="IJ59" s="711"/>
      <c r="IK59" s="711"/>
      <c r="IL59" s="711"/>
      <c r="IM59" s="711"/>
      <c r="IN59" s="711"/>
      <c r="IO59" s="711"/>
      <c r="IP59" s="711"/>
      <c r="IQ59" s="711"/>
      <c r="IR59" s="711"/>
      <c r="IS59" s="711"/>
      <c r="IT59" s="711"/>
      <c r="IU59" s="711"/>
      <c r="IV59" s="711"/>
    </row>
    <row r="60" spans="5:256" s="712" customFormat="1" ht="15.75">
      <c r="E60" s="728"/>
      <c r="IA60" s="24"/>
      <c r="IB60" s="24"/>
      <c r="IC60" s="711"/>
      <c r="ID60" s="711"/>
      <c r="IE60" s="711"/>
      <c r="IF60" s="711"/>
      <c r="IG60" s="711"/>
      <c r="IH60" s="711"/>
      <c r="II60" s="711"/>
      <c r="IJ60" s="711"/>
      <c r="IK60" s="711"/>
      <c r="IL60" s="711"/>
      <c r="IM60" s="711"/>
      <c r="IN60" s="711"/>
      <c r="IO60" s="711"/>
      <c r="IP60" s="711"/>
      <c r="IQ60" s="711"/>
      <c r="IR60" s="711"/>
      <c r="IS60" s="711"/>
      <c r="IT60" s="711"/>
      <c r="IU60" s="711"/>
      <c r="IV60" s="711"/>
    </row>
    <row r="61" spans="5:256" s="712" customFormat="1" ht="15.75">
      <c r="E61" s="728"/>
      <c r="IA61" s="24"/>
      <c r="IB61" s="24"/>
      <c r="IC61" s="711"/>
      <c r="ID61" s="711"/>
      <c r="IE61" s="711"/>
      <c r="IF61" s="711"/>
      <c r="IG61" s="711"/>
      <c r="IH61" s="711"/>
      <c r="II61" s="711"/>
      <c r="IJ61" s="711"/>
      <c r="IK61" s="711"/>
      <c r="IL61" s="711"/>
      <c r="IM61" s="711"/>
      <c r="IN61" s="711"/>
      <c r="IO61" s="711"/>
      <c r="IP61" s="711"/>
      <c r="IQ61" s="711"/>
      <c r="IR61" s="711"/>
      <c r="IS61" s="711"/>
      <c r="IT61" s="711"/>
      <c r="IU61" s="711"/>
      <c r="IV61" s="711"/>
    </row>
    <row r="62" spans="5:256" s="712" customFormat="1" ht="15.75">
      <c r="E62" s="728"/>
      <c r="IA62" s="24"/>
      <c r="IB62" s="24"/>
      <c r="IC62" s="711"/>
      <c r="ID62" s="711"/>
      <c r="IE62" s="711"/>
      <c r="IF62" s="711"/>
      <c r="IG62" s="711"/>
      <c r="IH62" s="711"/>
      <c r="II62" s="711"/>
      <c r="IJ62" s="711"/>
      <c r="IK62" s="711"/>
      <c r="IL62" s="711"/>
      <c r="IM62" s="711"/>
      <c r="IN62" s="711"/>
      <c r="IO62" s="711"/>
      <c r="IP62" s="711"/>
      <c r="IQ62" s="711"/>
      <c r="IR62" s="711"/>
      <c r="IS62" s="711"/>
      <c r="IT62" s="711"/>
      <c r="IU62" s="711"/>
      <c r="IV62" s="711"/>
    </row>
    <row r="63" spans="5:256" s="712" customFormat="1" ht="15.75">
      <c r="E63" s="728"/>
      <c r="IA63" s="24"/>
      <c r="IB63" s="24"/>
      <c r="IC63" s="711"/>
      <c r="ID63" s="711"/>
      <c r="IE63" s="711"/>
      <c r="IF63" s="711"/>
      <c r="IG63" s="711"/>
      <c r="IH63" s="711"/>
      <c r="II63" s="711"/>
      <c r="IJ63" s="711"/>
      <c r="IK63" s="711"/>
      <c r="IL63" s="711"/>
      <c r="IM63" s="711"/>
      <c r="IN63" s="711"/>
      <c r="IO63" s="711"/>
      <c r="IP63" s="711"/>
      <c r="IQ63" s="711"/>
      <c r="IR63" s="711"/>
      <c r="IS63" s="711"/>
      <c r="IT63" s="711"/>
      <c r="IU63" s="711"/>
      <c r="IV63" s="711"/>
    </row>
    <row r="64" spans="5:256" s="712" customFormat="1" ht="15.75">
      <c r="E64" s="728"/>
      <c r="IA64" s="24"/>
      <c r="IB64" s="24"/>
      <c r="IC64" s="711"/>
      <c r="ID64" s="711"/>
      <c r="IE64" s="711"/>
      <c r="IF64" s="711"/>
      <c r="IG64" s="711"/>
      <c r="IH64" s="711"/>
      <c r="II64" s="711"/>
      <c r="IJ64" s="711"/>
      <c r="IK64" s="711"/>
      <c r="IL64" s="711"/>
      <c r="IM64" s="711"/>
      <c r="IN64" s="711"/>
      <c r="IO64" s="711"/>
      <c r="IP64" s="711"/>
      <c r="IQ64" s="711"/>
      <c r="IR64" s="711"/>
      <c r="IS64" s="711"/>
      <c r="IT64" s="711"/>
      <c r="IU64" s="711"/>
      <c r="IV64" s="711"/>
    </row>
    <row r="65" spans="5:256" s="712" customFormat="1" ht="15.75">
      <c r="E65" s="728"/>
      <c r="IA65" s="24"/>
      <c r="IB65" s="24"/>
      <c r="IC65" s="711"/>
      <c r="ID65" s="711"/>
      <c r="IE65" s="711"/>
      <c r="IF65" s="711"/>
      <c r="IG65" s="711"/>
      <c r="IH65" s="711"/>
      <c r="II65" s="711"/>
      <c r="IJ65" s="711"/>
      <c r="IK65" s="711"/>
      <c r="IL65" s="711"/>
      <c r="IM65" s="711"/>
      <c r="IN65" s="711"/>
      <c r="IO65" s="711"/>
      <c r="IP65" s="711"/>
      <c r="IQ65" s="711"/>
      <c r="IR65" s="711"/>
      <c r="IS65" s="711"/>
      <c r="IT65" s="711"/>
      <c r="IU65" s="711"/>
      <c r="IV65" s="711"/>
    </row>
    <row r="66" spans="5:256" s="712" customFormat="1" ht="15.75">
      <c r="E66" s="728"/>
      <c r="IA66" s="24"/>
      <c r="IB66" s="24"/>
      <c r="IC66" s="711"/>
      <c r="ID66" s="711"/>
      <c r="IE66" s="711"/>
      <c r="IF66" s="711"/>
      <c r="IG66" s="711"/>
      <c r="IH66" s="711"/>
      <c r="II66" s="711"/>
      <c r="IJ66" s="711"/>
      <c r="IK66" s="711"/>
      <c r="IL66" s="711"/>
      <c r="IM66" s="711"/>
      <c r="IN66" s="711"/>
      <c r="IO66" s="711"/>
      <c r="IP66" s="711"/>
      <c r="IQ66" s="711"/>
      <c r="IR66" s="711"/>
      <c r="IS66" s="711"/>
      <c r="IT66" s="711"/>
      <c r="IU66" s="711"/>
      <c r="IV66" s="711"/>
    </row>
    <row r="67" spans="5:256" s="712" customFormat="1" ht="15.75">
      <c r="E67" s="728"/>
      <c r="IA67" s="24"/>
      <c r="IB67" s="24"/>
      <c r="IC67" s="711"/>
      <c r="ID67" s="711"/>
      <c r="IE67" s="711"/>
      <c r="IF67" s="711"/>
      <c r="IG67" s="711"/>
      <c r="IH67" s="711"/>
      <c r="II67" s="711"/>
      <c r="IJ67" s="711"/>
      <c r="IK67" s="711"/>
      <c r="IL67" s="711"/>
      <c r="IM67" s="711"/>
      <c r="IN67" s="711"/>
      <c r="IO67" s="711"/>
      <c r="IP67" s="711"/>
      <c r="IQ67" s="711"/>
      <c r="IR67" s="711"/>
      <c r="IS67" s="711"/>
      <c r="IT67" s="711"/>
      <c r="IU67" s="711"/>
      <c r="IV67" s="711"/>
    </row>
    <row r="68" spans="5:256" s="712" customFormat="1" ht="15.75">
      <c r="E68" s="728"/>
      <c r="IA68" s="24"/>
      <c r="IB68" s="24"/>
      <c r="IC68" s="711"/>
      <c r="ID68" s="711"/>
      <c r="IE68" s="711"/>
      <c r="IF68" s="711"/>
      <c r="IG68" s="711"/>
      <c r="IH68" s="711"/>
      <c r="II68" s="711"/>
      <c r="IJ68" s="711"/>
      <c r="IK68" s="711"/>
      <c r="IL68" s="711"/>
      <c r="IM68" s="711"/>
      <c r="IN68" s="711"/>
      <c r="IO68" s="711"/>
      <c r="IP68" s="711"/>
      <c r="IQ68" s="711"/>
      <c r="IR68" s="711"/>
      <c r="IS68" s="711"/>
      <c r="IT68" s="711"/>
      <c r="IU68" s="711"/>
      <c r="IV68" s="711"/>
    </row>
    <row r="69" spans="5:256" s="712" customFormat="1" ht="15.75">
      <c r="E69" s="728"/>
      <c r="IA69" s="24"/>
      <c r="IB69" s="24"/>
      <c r="IC69" s="711"/>
      <c r="ID69" s="711"/>
      <c r="IE69" s="711"/>
      <c r="IF69" s="711"/>
      <c r="IG69" s="711"/>
      <c r="IH69" s="711"/>
      <c r="II69" s="711"/>
      <c r="IJ69" s="711"/>
      <c r="IK69" s="711"/>
      <c r="IL69" s="711"/>
      <c r="IM69" s="711"/>
      <c r="IN69" s="711"/>
      <c r="IO69" s="711"/>
      <c r="IP69" s="711"/>
      <c r="IQ69" s="711"/>
      <c r="IR69" s="711"/>
      <c r="IS69" s="711"/>
      <c r="IT69" s="711"/>
      <c r="IU69" s="711"/>
      <c r="IV69" s="711"/>
    </row>
    <row r="70" spans="5:256" s="712" customFormat="1" ht="15.75">
      <c r="E70" s="728"/>
      <c r="IA70" s="24"/>
      <c r="IB70" s="24"/>
      <c r="IC70" s="711"/>
      <c r="ID70" s="711"/>
      <c r="IE70" s="711"/>
      <c r="IF70" s="711"/>
      <c r="IG70" s="711"/>
      <c r="IH70" s="711"/>
      <c r="II70" s="711"/>
      <c r="IJ70" s="711"/>
      <c r="IK70" s="711"/>
      <c r="IL70" s="711"/>
      <c r="IM70" s="711"/>
      <c r="IN70" s="711"/>
      <c r="IO70" s="711"/>
      <c r="IP70" s="711"/>
      <c r="IQ70" s="711"/>
      <c r="IR70" s="711"/>
      <c r="IS70" s="711"/>
      <c r="IT70" s="711"/>
      <c r="IU70" s="711"/>
      <c r="IV70" s="711"/>
    </row>
    <row r="71" spans="5:256" s="712" customFormat="1" ht="15.75">
      <c r="E71" s="728"/>
      <c r="IA71" s="24"/>
      <c r="IB71" s="24"/>
      <c r="IC71" s="711"/>
      <c r="ID71" s="711"/>
      <c r="IE71" s="711"/>
      <c r="IF71" s="711"/>
      <c r="IG71" s="711"/>
      <c r="IH71" s="711"/>
      <c r="II71" s="711"/>
      <c r="IJ71" s="711"/>
      <c r="IK71" s="711"/>
      <c r="IL71" s="711"/>
      <c r="IM71" s="711"/>
      <c r="IN71" s="711"/>
      <c r="IO71" s="711"/>
      <c r="IP71" s="711"/>
      <c r="IQ71" s="711"/>
      <c r="IR71" s="711"/>
      <c r="IS71" s="711"/>
      <c r="IT71" s="711"/>
      <c r="IU71" s="711"/>
      <c r="IV71" s="711"/>
    </row>
    <row r="72" spans="5:256" s="712" customFormat="1" ht="15.75">
      <c r="E72" s="728"/>
      <c r="IA72" s="24"/>
      <c r="IB72" s="24"/>
      <c r="IC72" s="711"/>
      <c r="ID72" s="711"/>
      <c r="IE72" s="711"/>
      <c r="IF72" s="711"/>
      <c r="IG72" s="711"/>
      <c r="IH72" s="711"/>
      <c r="II72" s="711"/>
      <c r="IJ72" s="711"/>
      <c r="IK72" s="711"/>
      <c r="IL72" s="711"/>
      <c r="IM72" s="711"/>
      <c r="IN72" s="711"/>
      <c r="IO72" s="711"/>
      <c r="IP72" s="711"/>
      <c r="IQ72" s="711"/>
      <c r="IR72" s="711"/>
      <c r="IS72" s="711"/>
      <c r="IT72" s="711"/>
      <c r="IU72" s="711"/>
      <c r="IV72" s="711"/>
    </row>
    <row r="73" spans="5:256" s="712" customFormat="1" ht="15.75">
      <c r="E73" s="728"/>
      <c r="IA73" s="24"/>
      <c r="IB73" s="24"/>
      <c r="IC73" s="711"/>
      <c r="ID73" s="711"/>
      <c r="IE73" s="711"/>
      <c r="IF73" s="711"/>
      <c r="IG73" s="711"/>
      <c r="IH73" s="711"/>
      <c r="II73" s="711"/>
      <c r="IJ73" s="711"/>
      <c r="IK73" s="711"/>
      <c r="IL73" s="711"/>
      <c r="IM73" s="711"/>
      <c r="IN73" s="711"/>
      <c r="IO73" s="711"/>
      <c r="IP73" s="711"/>
      <c r="IQ73" s="711"/>
      <c r="IR73" s="711"/>
      <c r="IS73" s="711"/>
      <c r="IT73" s="711"/>
      <c r="IU73" s="711"/>
      <c r="IV73" s="711"/>
    </row>
    <row r="74" spans="5:256" s="712" customFormat="1" ht="15.75">
      <c r="E74" s="728"/>
      <c r="IA74" s="24"/>
      <c r="IB74" s="24"/>
      <c r="IC74" s="711"/>
      <c r="ID74" s="711"/>
      <c r="IE74" s="711"/>
      <c r="IF74" s="711"/>
      <c r="IG74" s="711"/>
      <c r="IH74" s="711"/>
      <c r="II74" s="711"/>
      <c r="IJ74" s="711"/>
      <c r="IK74" s="711"/>
      <c r="IL74" s="711"/>
      <c r="IM74" s="711"/>
      <c r="IN74" s="711"/>
      <c r="IO74" s="711"/>
      <c r="IP74" s="711"/>
      <c r="IQ74" s="711"/>
      <c r="IR74" s="711"/>
      <c r="IS74" s="711"/>
      <c r="IT74" s="711"/>
      <c r="IU74" s="711"/>
      <c r="IV74" s="711"/>
    </row>
    <row r="75" spans="5:256" s="712" customFormat="1" ht="15.75">
      <c r="E75" s="728"/>
      <c r="IA75" s="24"/>
      <c r="IB75" s="24"/>
      <c r="IC75" s="711"/>
      <c r="ID75" s="711"/>
      <c r="IE75" s="711"/>
      <c r="IF75" s="711"/>
      <c r="IG75" s="711"/>
      <c r="IH75" s="711"/>
      <c r="II75" s="711"/>
      <c r="IJ75" s="711"/>
      <c r="IK75" s="711"/>
      <c r="IL75" s="711"/>
      <c r="IM75" s="711"/>
      <c r="IN75" s="711"/>
      <c r="IO75" s="711"/>
      <c r="IP75" s="711"/>
      <c r="IQ75" s="711"/>
      <c r="IR75" s="711"/>
      <c r="IS75" s="711"/>
      <c r="IT75" s="711"/>
      <c r="IU75" s="711"/>
      <c r="IV75" s="711"/>
    </row>
    <row r="76" spans="5:256" s="712" customFormat="1" ht="15.75">
      <c r="E76" s="728"/>
      <c r="IA76" s="24"/>
      <c r="IB76" s="24"/>
      <c r="IC76" s="711"/>
      <c r="ID76" s="711"/>
      <c r="IE76" s="711"/>
      <c r="IF76" s="711"/>
      <c r="IG76" s="711"/>
      <c r="IH76" s="711"/>
      <c r="II76" s="711"/>
      <c r="IJ76" s="711"/>
      <c r="IK76" s="711"/>
      <c r="IL76" s="711"/>
      <c r="IM76" s="711"/>
      <c r="IN76" s="711"/>
      <c r="IO76" s="711"/>
      <c r="IP76" s="711"/>
      <c r="IQ76" s="711"/>
      <c r="IR76" s="711"/>
      <c r="IS76" s="711"/>
      <c r="IT76" s="711"/>
      <c r="IU76" s="711"/>
      <c r="IV76" s="711"/>
    </row>
    <row r="77" spans="5:256" s="712" customFormat="1" ht="15.75">
      <c r="E77" s="728"/>
      <c r="IA77" s="24"/>
      <c r="IB77" s="24"/>
      <c r="IC77" s="711"/>
      <c r="ID77" s="711"/>
      <c r="IE77" s="711"/>
      <c r="IF77" s="711"/>
      <c r="IG77" s="711"/>
      <c r="IH77" s="711"/>
      <c r="II77" s="711"/>
      <c r="IJ77" s="711"/>
      <c r="IK77" s="711"/>
      <c r="IL77" s="711"/>
      <c r="IM77" s="711"/>
      <c r="IN77" s="711"/>
      <c r="IO77" s="711"/>
      <c r="IP77" s="711"/>
      <c r="IQ77" s="711"/>
      <c r="IR77" s="711"/>
      <c r="IS77" s="711"/>
      <c r="IT77" s="711"/>
      <c r="IU77" s="711"/>
      <c r="IV77" s="711"/>
    </row>
    <row r="78" spans="5:256" s="712" customFormat="1" ht="15.75">
      <c r="E78" s="728"/>
      <c r="IA78" s="24"/>
      <c r="IB78" s="24"/>
      <c r="IC78" s="711"/>
      <c r="ID78" s="711"/>
      <c r="IE78" s="711"/>
      <c r="IF78" s="711"/>
      <c r="IG78" s="711"/>
      <c r="IH78" s="711"/>
      <c r="II78" s="711"/>
      <c r="IJ78" s="711"/>
      <c r="IK78" s="711"/>
      <c r="IL78" s="711"/>
      <c r="IM78" s="711"/>
      <c r="IN78" s="711"/>
      <c r="IO78" s="711"/>
      <c r="IP78" s="711"/>
      <c r="IQ78" s="711"/>
      <c r="IR78" s="711"/>
      <c r="IS78" s="711"/>
      <c r="IT78" s="711"/>
      <c r="IU78" s="711"/>
      <c r="IV78" s="711"/>
    </row>
    <row r="79" spans="5:256" s="712" customFormat="1" ht="15.75">
      <c r="E79" s="728"/>
      <c r="IA79" s="24"/>
      <c r="IB79" s="24"/>
      <c r="IC79" s="711"/>
      <c r="ID79" s="711"/>
      <c r="IE79" s="711"/>
      <c r="IF79" s="711"/>
      <c r="IG79" s="711"/>
      <c r="IH79" s="711"/>
      <c r="II79" s="711"/>
      <c r="IJ79" s="711"/>
      <c r="IK79" s="711"/>
      <c r="IL79" s="711"/>
      <c r="IM79" s="711"/>
      <c r="IN79" s="711"/>
      <c r="IO79" s="711"/>
      <c r="IP79" s="711"/>
      <c r="IQ79" s="711"/>
      <c r="IR79" s="711"/>
      <c r="IS79" s="711"/>
      <c r="IT79" s="711"/>
      <c r="IU79" s="711"/>
      <c r="IV79" s="711"/>
    </row>
    <row r="80" spans="5:256" s="712" customFormat="1" ht="15.75">
      <c r="E80" s="728"/>
      <c r="IA80" s="24"/>
      <c r="IB80" s="24"/>
      <c r="IC80" s="711"/>
      <c r="ID80" s="711"/>
      <c r="IE80" s="711"/>
      <c r="IF80" s="711"/>
      <c r="IG80" s="711"/>
      <c r="IH80" s="711"/>
      <c r="II80" s="711"/>
      <c r="IJ80" s="711"/>
      <c r="IK80" s="711"/>
      <c r="IL80" s="711"/>
      <c r="IM80" s="711"/>
      <c r="IN80" s="711"/>
      <c r="IO80" s="711"/>
      <c r="IP80" s="711"/>
      <c r="IQ80" s="711"/>
      <c r="IR80" s="711"/>
      <c r="IS80" s="711"/>
      <c r="IT80" s="711"/>
      <c r="IU80" s="711"/>
      <c r="IV80" s="711"/>
    </row>
    <row r="81" spans="5:256" s="712" customFormat="1" ht="15.75">
      <c r="E81" s="728"/>
      <c r="IA81" s="24"/>
      <c r="IB81" s="24"/>
      <c r="IC81" s="711"/>
      <c r="ID81" s="711"/>
      <c r="IE81" s="711"/>
      <c r="IF81" s="711"/>
      <c r="IG81" s="711"/>
      <c r="IH81" s="711"/>
      <c r="II81" s="711"/>
      <c r="IJ81" s="711"/>
      <c r="IK81" s="711"/>
      <c r="IL81" s="711"/>
      <c r="IM81" s="711"/>
      <c r="IN81" s="711"/>
      <c r="IO81" s="711"/>
      <c r="IP81" s="711"/>
      <c r="IQ81" s="711"/>
      <c r="IR81" s="711"/>
      <c r="IS81" s="711"/>
      <c r="IT81" s="711"/>
      <c r="IU81" s="711"/>
      <c r="IV81" s="711"/>
    </row>
    <row r="82" spans="5:256" s="712" customFormat="1" ht="15.75">
      <c r="E82" s="728"/>
      <c r="IA82" s="24"/>
      <c r="IB82" s="24"/>
      <c r="IC82" s="711"/>
      <c r="ID82" s="711"/>
      <c r="IE82" s="711"/>
      <c r="IF82" s="711"/>
      <c r="IG82" s="711"/>
      <c r="IH82" s="711"/>
      <c r="II82" s="711"/>
      <c r="IJ82" s="711"/>
      <c r="IK82" s="711"/>
      <c r="IL82" s="711"/>
      <c r="IM82" s="711"/>
      <c r="IN82" s="711"/>
      <c r="IO82" s="711"/>
      <c r="IP82" s="711"/>
      <c r="IQ82" s="711"/>
      <c r="IR82" s="711"/>
      <c r="IS82" s="711"/>
      <c r="IT82" s="711"/>
      <c r="IU82" s="711"/>
      <c r="IV82" s="711"/>
    </row>
    <row r="83" spans="5:256" s="712" customFormat="1" ht="15.75">
      <c r="E83" s="728"/>
      <c r="IA83" s="24"/>
      <c r="IB83" s="24"/>
      <c r="IC83" s="711"/>
      <c r="ID83" s="711"/>
      <c r="IE83" s="711"/>
      <c r="IF83" s="711"/>
      <c r="IG83" s="711"/>
      <c r="IH83" s="711"/>
      <c r="II83" s="711"/>
      <c r="IJ83" s="711"/>
      <c r="IK83" s="711"/>
      <c r="IL83" s="711"/>
      <c r="IM83" s="711"/>
      <c r="IN83" s="711"/>
      <c r="IO83" s="711"/>
      <c r="IP83" s="711"/>
      <c r="IQ83" s="711"/>
      <c r="IR83" s="711"/>
      <c r="IS83" s="711"/>
      <c r="IT83" s="711"/>
      <c r="IU83" s="711"/>
      <c r="IV83" s="711"/>
    </row>
    <row r="84" spans="5:256" s="712" customFormat="1" ht="15.75">
      <c r="E84" s="728"/>
      <c r="IA84" s="24"/>
      <c r="IB84" s="24"/>
      <c r="IC84" s="711"/>
      <c r="ID84" s="711"/>
      <c r="IE84" s="711"/>
      <c r="IF84" s="711"/>
      <c r="IG84" s="711"/>
      <c r="IH84" s="711"/>
      <c r="II84" s="711"/>
      <c r="IJ84" s="711"/>
      <c r="IK84" s="711"/>
      <c r="IL84" s="711"/>
      <c r="IM84" s="711"/>
      <c r="IN84" s="711"/>
      <c r="IO84" s="711"/>
      <c r="IP84" s="711"/>
      <c r="IQ84" s="711"/>
      <c r="IR84" s="711"/>
      <c r="IS84" s="711"/>
      <c r="IT84" s="711"/>
      <c r="IU84" s="711"/>
      <c r="IV84" s="711"/>
    </row>
    <row r="85" spans="5:256" s="712" customFormat="1" ht="15.75">
      <c r="E85" s="728"/>
      <c r="IA85" s="24"/>
      <c r="IB85" s="24"/>
      <c r="IC85" s="711"/>
      <c r="ID85" s="711"/>
      <c r="IE85" s="711"/>
      <c r="IF85" s="711"/>
      <c r="IG85" s="711"/>
      <c r="IH85" s="711"/>
      <c r="II85" s="711"/>
      <c r="IJ85" s="711"/>
      <c r="IK85" s="711"/>
      <c r="IL85" s="711"/>
      <c r="IM85" s="711"/>
      <c r="IN85" s="711"/>
      <c r="IO85" s="711"/>
      <c r="IP85" s="711"/>
      <c r="IQ85" s="711"/>
      <c r="IR85" s="711"/>
      <c r="IS85" s="711"/>
      <c r="IT85" s="711"/>
      <c r="IU85" s="711"/>
      <c r="IV85" s="711"/>
    </row>
    <row r="86" spans="5:256" s="712" customFormat="1" ht="15.75">
      <c r="E86" s="728"/>
      <c r="IA86" s="24"/>
      <c r="IB86" s="24"/>
      <c r="IC86" s="711"/>
      <c r="ID86" s="711"/>
      <c r="IE86" s="711"/>
      <c r="IF86" s="711"/>
      <c r="IG86" s="711"/>
      <c r="IH86" s="711"/>
      <c r="II86" s="711"/>
      <c r="IJ86" s="711"/>
      <c r="IK86" s="711"/>
      <c r="IL86" s="711"/>
      <c r="IM86" s="711"/>
      <c r="IN86" s="711"/>
      <c r="IO86" s="711"/>
      <c r="IP86" s="711"/>
      <c r="IQ86" s="711"/>
      <c r="IR86" s="711"/>
      <c r="IS86" s="711"/>
      <c r="IT86" s="711"/>
      <c r="IU86" s="711"/>
      <c r="IV86" s="711"/>
    </row>
    <row r="87" spans="5:256" s="712" customFormat="1" ht="15.75">
      <c r="E87" s="728"/>
      <c r="IA87" s="24"/>
      <c r="IB87" s="24"/>
      <c r="IC87" s="711"/>
      <c r="ID87" s="711"/>
      <c r="IE87" s="711"/>
      <c r="IF87" s="711"/>
      <c r="IG87" s="711"/>
      <c r="IH87" s="711"/>
      <c r="II87" s="711"/>
      <c r="IJ87" s="711"/>
      <c r="IK87" s="711"/>
      <c r="IL87" s="711"/>
      <c r="IM87" s="711"/>
      <c r="IN87" s="711"/>
      <c r="IO87" s="711"/>
      <c r="IP87" s="711"/>
      <c r="IQ87" s="711"/>
      <c r="IR87" s="711"/>
      <c r="IS87" s="711"/>
      <c r="IT87" s="711"/>
      <c r="IU87" s="711"/>
      <c r="IV87" s="711"/>
    </row>
    <row r="88" spans="5:256" s="712" customFormat="1" ht="15.75">
      <c r="E88" s="728"/>
      <c r="IA88" s="24"/>
      <c r="IB88" s="24"/>
      <c r="IC88" s="711"/>
      <c r="ID88" s="711"/>
      <c r="IE88" s="711"/>
      <c r="IF88" s="711"/>
      <c r="IG88" s="711"/>
      <c r="IH88" s="711"/>
      <c r="II88" s="711"/>
      <c r="IJ88" s="711"/>
      <c r="IK88" s="711"/>
      <c r="IL88" s="711"/>
      <c r="IM88" s="711"/>
      <c r="IN88" s="711"/>
      <c r="IO88" s="711"/>
      <c r="IP88" s="711"/>
      <c r="IQ88" s="711"/>
      <c r="IR88" s="711"/>
      <c r="IS88" s="711"/>
      <c r="IT88" s="711"/>
      <c r="IU88" s="711"/>
      <c r="IV88" s="711"/>
    </row>
    <row r="89" spans="5:256" s="712" customFormat="1" ht="15.75">
      <c r="E89" s="728"/>
      <c r="IA89" s="24"/>
      <c r="IB89" s="24"/>
      <c r="IC89" s="711"/>
      <c r="ID89" s="711"/>
      <c r="IE89" s="711"/>
      <c r="IF89" s="711"/>
      <c r="IG89" s="711"/>
      <c r="IH89" s="711"/>
      <c r="II89" s="711"/>
      <c r="IJ89" s="711"/>
      <c r="IK89" s="711"/>
      <c r="IL89" s="711"/>
      <c r="IM89" s="711"/>
      <c r="IN89" s="711"/>
      <c r="IO89" s="711"/>
      <c r="IP89" s="711"/>
      <c r="IQ89" s="711"/>
      <c r="IR89" s="711"/>
      <c r="IS89" s="711"/>
      <c r="IT89" s="711"/>
      <c r="IU89" s="711"/>
      <c r="IV89" s="711"/>
    </row>
    <row r="90" spans="5:256" s="712" customFormat="1" ht="15.75">
      <c r="E90" s="728"/>
      <c r="IA90" s="24"/>
      <c r="IB90" s="24"/>
      <c r="IC90" s="711"/>
      <c r="ID90" s="711"/>
      <c r="IE90" s="711"/>
      <c r="IF90" s="711"/>
      <c r="IG90" s="711"/>
      <c r="IH90" s="711"/>
      <c r="II90" s="711"/>
      <c r="IJ90" s="711"/>
      <c r="IK90" s="711"/>
      <c r="IL90" s="711"/>
      <c r="IM90" s="711"/>
      <c r="IN90" s="711"/>
      <c r="IO90" s="711"/>
      <c r="IP90" s="711"/>
      <c r="IQ90" s="711"/>
      <c r="IR90" s="711"/>
      <c r="IS90" s="711"/>
      <c r="IT90" s="711"/>
      <c r="IU90" s="711"/>
      <c r="IV90" s="711"/>
    </row>
    <row r="91" spans="5:256" s="712" customFormat="1" ht="15.75">
      <c r="E91" s="728"/>
      <c r="IA91" s="24"/>
      <c r="IB91" s="24"/>
      <c r="IC91" s="711"/>
      <c r="ID91" s="711"/>
      <c r="IE91" s="711"/>
      <c r="IF91" s="711"/>
      <c r="IG91" s="711"/>
      <c r="IH91" s="711"/>
      <c r="II91" s="711"/>
      <c r="IJ91" s="711"/>
      <c r="IK91" s="711"/>
      <c r="IL91" s="711"/>
      <c r="IM91" s="711"/>
      <c r="IN91" s="711"/>
      <c r="IO91" s="711"/>
      <c r="IP91" s="711"/>
      <c r="IQ91" s="711"/>
      <c r="IR91" s="711"/>
      <c r="IS91" s="711"/>
      <c r="IT91" s="711"/>
      <c r="IU91" s="711"/>
      <c r="IV91" s="711"/>
    </row>
    <row r="92" spans="5:256" s="712" customFormat="1" ht="15.75">
      <c r="E92" s="728"/>
      <c r="IA92" s="24"/>
      <c r="IB92" s="24"/>
      <c r="IC92" s="711"/>
      <c r="ID92" s="711"/>
      <c r="IE92" s="711"/>
      <c r="IF92" s="711"/>
      <c r="IG92" s="711"/>
      <c r="IH92" s="711"/>
      <c r="II92" s="711"/>
      <c r="IJ92" s="711"/>
      <c r="IK92" s="711"/>
      <c r="IL92" s="711"/>
      <c r="IM92" s="711"/>
      <c r="IN92" s="711"/>
      <c r="IO92" s="711"/>
      <c r="IP92" s="711"/>
      <c r="IQ92" s="711"/>
      <c r="IR92" s="711"/>
      <c r="IS92" s="711"/>
      <c r="IT92" s="711"/>
      <c r="IU92" s="711"/>
      <c r="IV92" s="711"/>
    </row>
    <row r="93" spans="5:256" s="712" customFormat="1" ht="15.75">
      <c r="E93" s="728"/>
      <c r="IA93" s="24"/>
      <c r="IB93" s="24"/>
      <c r="IC93" s="711"/>
      <c r="ID93" s="711"/>
      <c r="IE93" s="711"/>
      <c r="IF93" s="711"/>
      <c r="IG93" s="711"/>
      <c r="IH93" s="711"/>
      <c r="II93" s="711"/>
      <c r="IJ93" s="711"/>
      <c r="IK93" s="711"/>
      <c r="IL93" s="711"/>
      <c r="IM93" s="711"/>
      <c r="IN93" s="711"/>
      <c r="IO93" s="711"/>
      <c r="IP93" s="711"/>
      <c r="IQ93" s="711"/>
      <c r="IR93" s="711"/>
      <c r="IS93" s="711"/>
      <c r="IT93" s="711"/>
      <c r="IU93" s="711"/>
      <c r="IV93" s="711"/>
    </row>
    <row r="94" spans="5:256" s="712" customFormat="1" ht="15.75">
      <c r="E94" s="728"/>
      <c r="IA94" s="24"/>
      <c r="IB94" s="24"/>
      <c r="IC94" s="711"/>
      <c r="ID94" s="711"/>
      <c r="IE94" s="711"/>
      <c r="IF94" s="711"/>
      <c r="IG94" s="711"/>
      <c r="IH94" s="711"/>
      <c r="II94" s="711"/>
      <c r="IJ94" s="711"/>
      <c r="IK94" s="711"/>
      <c r="IL94" s="711"/>
      <c r="IM94" s="711"/>
      <c r="IN94" s="711"/>
      <c r="IO94" s="711"/>
      <c r="IP94" s="711"/>
      <c r="IQ94" s="711"/>
      <c r="IR94" s="711"/>
      <c r="IS94" s="711"/>
      <c r="IT94" s="711"/>
      <c r="IU94" s="711"/>
      <c r="IV94" s="711"/>
    </row>
    <row r="95" spans="5:256" s="712" customFormat="1" ht="15.75">
      <c r="E95" s="728"/>
      <c r="IA95" s="24"/>
      <c r="IB95" s="24"/>
      <c r="IC95" s="711"/>
      <c r="ID95" s="711"/>
      <c r="IE95" s="711"/>
      <c r="IF95" s="711"/>
      <c r="IG95" s="711"/>
      <c r="IH95" s="711"/>
      <c r="II95" s="711"/>
      <c r="IJ95" s="711"/>
      <c r="IK95" s="711"/>
      <c r="IL95" s="711"/>
      <c r="IM95" s="711"/>
      <c r="IN95" s="711"/>
      <c r="IO95" s="711"/>
      <c r="IP95" s="711"/>
      <c r="IQ95" s="711"/>
      <c r="IR95" s="711"/>
      <c r="IS95" s="711"/>
      <c r="IT95" s="711"/>
      <c r="IU95" s="711"/>
      <c r="IV95" s="711"/>
    </row>
    <row r="96" spans="5:256" s="712" customFormat="1" ht="15.75">
      <c r="E96" s="728"/>
      <c r="IA96" s="24"/>
      <c r="IB96" s="24"/>
      <c r="IC96" s="711"/>
      <c r="ID96" s="711"/>
      <c r="IE96" s="711"/>
      <c r="IF96" s="711"/>
      <c r="IG96" s="711"/>
      <c r="IH96" s="711"/>
      <c r="II96" s="711"/>
      <c r="IJ96" s="711"/>
      <c r="IK96" s="711"/>
      <c r="IL96" s="711"/>
      <c r="IM96" s="711"/>
      <c r="IN96" s="711"/>
      <c r="IO96" s="711"/>
      <c r="IP96" s="711"/>
      <c r="IQ96" s="711"/>
      <c r="IR96" s="711"/>
      <c r="IS96" s="711"/>
      <c r="IT96" s="711"/>
      <c r="IU96" s="711"/>
      <c r="IV96" s="711"/>
    </row>
    <row r="97" spans="5:256" s="712" customFormat="1" ht="15.75">
      <c r="E97" s="728"/>
      <c r="IA97" s="24"/>
      <c r="IB97" s="24"/>
      <c r="IC97" s="711"/>
      <c r="ID97" s="711"/>
      <c r="IE97" s="711"/>
      <c r="IF97" s="711"/>
      <c r="IG97" s="711"/>
      <c r="IH97" s="711"/>
      <c r="II97" s="711"/>
      <c r="IJ97" s="711"/>
      <c r="IK97" s="711"/>
      <c r="IL97" s="711"/>
      <c r="IM97" s="711"/>
      <c r="IN97" s="711"/>
      <c r="IO97" s="711"/>
      <c r="IP97" s="711"/>
      <c r="IQ97" s="711"/>
      <c r="IR97" s="711"/>
      <c r="IS97" s="711"/>
      <c r="IT97" s="711"/>
      <c r="IU97" s="711"/>
      <c r="IV97" s="711"/>
    </row>
    <row r="98" spans="5:256" s="712" customFormat="1" ht="15.75">
      <c r="E98" s="728"/>
      <c r="IA98" s="24"/>
      <c r="IB98" s="24"/>
      <c r="IC98" s="711"/>
      <c r="ID98" s="711"/>
      <c r="IE98" s="711"/>
      <c r="IF98" s="711"/>
      <c r="IG98" s="711"/>
      <c r="IH98" s="711"/>
      <c r="II98" s="711"/>
      <c r="IJ98" s="711"/>
      <c r="IK98" s="711"/>
      <c r="IL98" s="711"/>
      <c r="IM98" s="711"/>
      <c r="IN98" s="711"/>
      <c r="IO98" s="711"/>
      <c r="IP98" s="711"/>
      <c r="IQ98" s="711"/>
      <c r="IR98" s="711"/>
      <c r="IS98" s="711"/>
      <c r="IT98" s="711"/>
      <c r="IU98" s="711"/>
      <c r="IV98" s="711"/>
    </row>
    <row r="99" spans="5:256" s="712" customFormat="1" ht="15.75">
      <c r="E99" s="728"/>
      <c r="IA99" s="24"/>
      <c r="IB99" s="24"/>
      <c r="IC99" s="711"/>
      <c r="ID99" s="711"/>
      <c r="IE99" s="711"/>
      <c r="IF99" s="711"/>
      <c r="IG99" s="711"/>
      <c r="IH99" s="711"/>
      <c r="II99" s="711"/>
      <c r="IJ99" s="711"/>
      <c r="IK99" s="711"/>
      <c r="IL99" s="711"/>
      <c r="IM99" s="711"/>
      <c r="IN99" s="711"/>
      <c r="IO99" s="711"/>
      <c r="IP99" s="711"/>
      <c r="IQ99" s="711"/>
      <c r="IR99" s="711"/>
      <c r="IS99" s="711"/>
      <c r="IT99" s="711"/>
      <c r="IU99" s="711"/>
      <c r="IV99" s="711"/>
    </row>
    <row r="100" spans="5:256" s="712" customFormat="1" ht="15.75">
      <c r="E100" s="728"/>
      <c r="IA100" s="24"/>
      <c r="IB100" s="24"/>
      <c r="IC100" s="711"/>
      <c r="ID100" s="711"/>
      <c r="IE100" s="711"/>
      <c r="IF100" s="711"/>
      <c r="IG100" s="711"/>
      <c r="IH100" s="711"/>
      <c r="II100" s="711"/>
      <c r="IJ100" s="711"/>
      <c r="IK100" s="711"/>
      <c r="IL100" s="711"/>
      <c r="IM100" s="711"/>
      <c r="IN100" s="711"/>
      <c r="IO100" s="711"/>
      <c r="IP100" s="711"/>
      <c r="IQ100" s="711"/>
      <c r="IR100" s="711"/>
      <c r="IS100" s="711"/>
      <c r="IT100" s="711"/>
      <c r="IU100" s="711"/>
      <c r="IV100" s="711"/>
    </row>
    <row r="101" spans="5:256" s="712" customFormat="1" ht="15.75">
      <c r="E101" s="728"/>
      <c r="IA101" s="24"/>
      <c r="IB101" s="24"/>
      <c r="IC101" s="711"/>
      <c r="ID101" s="711"/>
      <c r="IE101" s="711"/>
      <c r="IF101" s="711"/>
      <c r="IG101" s="711"/>
      <c r="IH101" s="711"/>
      <c r="II101" s="711"/>
      <c r="IJ101" s="711"/>
      <c r="IK101" s="711"/>
      <c r="IL101" s="711"/>
      <c r="IM101" s="711"/>
      <c r="IN101" s="711"/>
      <c r="IO101" s="711"/>
      <c r="IP101" s="711"/>
      <c r="IQ101" s="711"/>
      <c r="IR101" s="711"/>
      <c r="IS101" s="711"/>
      <c r="IT101" s="711"/>
      <c r="IU101" s="711"/>
      <c r="IV101" s="711"/>
    </row>
    <row r="102" spans="5:256" s="712" customFormat="1" ht="15.75">
      <c r="E102" s="728"/>
      <c r="IA102" s="24"/>
      <c r="IB102" s="24"/>
      <c r="IC102" s="711"/>
      <c r="ID102" s="711"/>
      <c r="IE102" s="711"/>
      <c r="IF102" s="711"/>
      <c r="IG102" s="711"/>
      <c r="IH102" s="711"/>
      <c r="II102" s="711"/>
      <c r="IJ102" s="711"/>
      <c r="IK102" s="711"/>
      <c r="IL102" s="711"/>
      <c r="IM102" s="711"/>
      <c r="IN102" s="711"/>
      <c r="IO102" s="711"/>
      <c r="IP102" s="711"/>
      <c r="IQ102" s="711"/>
      <c r="IR102" s="711"/>
      <c r="IS102" s="711"/>
      <c r="IT102" s="711"/>
      <c r="IU102" s="711"/>
      <c r="IV102" s="711"/>
    </row>
    <row r="103" spans="5:256" s="712" customFormat="1" ht="15.75">
      <c r="E103" s="728"/>
      <c r="IA103" s="24"/>
      <c r="IB103" s="24"/>
      <c r="IC103" s="711"/>
      <c r="ID103" s="711"/>
      <c r="IE103" s="711"/>
      <c r="IF103" s="711"/>
      <c r="IG103" s="711"/>
      <c r="IH103" s="711"/>
      <c r="II103" s="711"/>
      <c r="IJ103" s="711"/>
      <c r="IK103" s="711"/>
      <c r="IL103" s="711"/>
      <c r="IM103" s="711"/>
      <c r="IN103" s="711"/>
      <c r="IO103" s="711"/>
      <c r="IP103" s="711"/>
      <c r="IQ103" s="711"/>
      <c r="IR103" s="711"/>
      <c r="IS103" s="711"/>
      <c r="IT103" s="711"/>
      <c r="IU103" s="711"/>
      <c r="IV103" s="711"/>
    </row>
    <row r="104" spans="5:256" s="712" customFormat="1" ht="15.75">
      <c r="E104" s="728"/>
      <c r="IA104" s="24"/>
      <c r="IB104" s="24"/>
      <c r="IC104" s="711"/>
      <c r="ID104" s="711"/>
      <c r="IE104" s="711"/>
      <c r="IF104" s="711"/>
      <c r="IG104" s="711"/>
      <c r="IH104" s="711"/>
      <c r="II104" s="711"/>
      <c r="IJ104" s="711"/>
      <c r="IK104" s="711"/>
      <c r="IL104" s="711"/>
      <c r="IM104" s="711"/>
      <c r="IN104" s="711"/>
      <c r="IO104" s="711"/>
      <c r="IP104" s="711"/>
      <c r="IQ104" s="711"/>
      <c r="IR104" s="711"/>
      <c r="IS104" s="711"/>
      <c r="IT104" s="711"/>
      <c r="IU104" s="711"/>
      <c r="IV104" s="711"/>
    </row>
    <row r="105" spans="5:256" s="712" customFormat="1" ht="15.75">
      <c r="E105" s="728"/>
      <c r="IA105" s="24"/>
      <c r="IB105" s="24"/>
      <c r="IC105" s="711"/>
      <c r="ID105" s="711"/>
      <c r="IE105" s="711"/>
      <c r="IF105" s="711"/>
      <c r="IG105" s="711"/>
      <c r="IH105" s="711"/>
      <c r="II105" s="711"/>
      <c r="IJ105" s="711"/>
      <c r="IK105" s="711"/>
      <c r="IL105" s="711"/>
      <c r="IM105" s="711"/>
      <c r="IN105" s="711"/>
      <c r="IO105" s="711"/>
      <c r="IP105" s="711"/>
      <c r="IQ105" s="711"/>
      <c r="IR105" s="711"/>
      <c r="IS105" s="711"/>
      <c r="IT105" s="711"/>
      <c r="IU105" s="711"/>
      <c r="IV105" s="711"/>
    </row>
    <row r="106" spans="5:256" s="712" customFormat="1" ht="15.75">
      <c r="E106" s="728"/>
      <c r="IA106" s="24"/>
      <c r="IB106" s="24"/>
      <c r="IC106" s="711"/>
      <c r="ID106" s="711"/>
      <c r="IE106" s="711"/>
      <c r="IF106" s="711"/>
      <c r="IG106" s="711"/>
      <c r="IH106" s="711"/>
      <c r="II106" s="711"/>
      <c r="IJ106" s="711"/>
      <c r="IK106" s="711"/>
      <c r="IL106" s="711"/>
      <c r="IM106" s="711"/>
      <c r="IN106" s="711"/>
      <c r="IO106" s="711"/>
      <c r="IP106" s="711"/>
      <c r="IQ106" s="711"/>
      <c r="IR106" s="711"/>
      <c r="IS106" s="711"/>
      <c r="IT106" s="711"/>
      <c r="IU106" s="711"/>
      <c r="IV106" s="711"/>
    </row>
    <row r="107" spans="5:256" s="712" customFormat="1" ht="15.75">
      <c r="E107" s="728"/>
      <c r="IA107" s="24"/>
      <c r="IB107" s="24"/>
      <c r="IC107" s="711"/>
      <c r="ID107" s="711"/>
      <c r="IE107" s="711"/>
      <c r="IF107" s="711"/>
      <c r="IG107" s="711"/>
      <c r="IH107" s="711"/>
      <c r="II107" s="711"/>
      <c r="IJ107" s="711"/>
      <c r="IK107" s="711"/>
      <c r="IL107" s="711"/>
      <c r="IM107" s="711"/>
      <c r="IN107" s="711"/>
      <c r="IO107" s="711"/>
      <c r="IP107" s="711"/>
      <c r="IQ107" s="711"/>
      <c r="IR107" s="711"/>
      <c r="IS107" s="711"/>
      <c r="IT107" s="711"/>
      <c r="IU107" s="711"/>
      <c r="IV107" s="711"/>
    </row>
    <row r="108" spans="5:256" s="712" customFormat="1" ht="15.75">
      <c r="E108" s="728"/>
      <c r="IA108" s="24"/>
      <c r="IB108" s="24"/>
      <c r="IC108" s="711"/>
      <c r="ID108" s="711"/>
      <c r="IE108" s="711"/>
      <c r="IF108" s="711"/>
      <c r="IG108" s="711"/>
      <c r="IH108" s="711"/>
      <c r="II108" s="711"/>
      <c r="IJ108" s="711"/>
      <c r="IK108" s="711"/>
      <c r="IL108" s="711"/>
      <c r="IM108" s="711"/>
      <c r="IN108" s="711"/>
      <c r="IO108" s="711"/>
      <c r="IP108" s="711"/>
      <c r="IQ108" s="711"/>
      <c r="IR108" s="711"/>
      <c r="IS108" s="711"/>
      <c r="IT108" s="711"/>
      <c r="IU108" s="711"/>
      <c r="IV108" s="711"/>
    </row>
    <row r="109" spans="5:256" s="712" customFormat="1" ht="15.75">
      <c r="E109" s="728"/>
      <c r="IA109" s="24"/>
      <c r="IB109" s="24"/>
      <c r="IC109" s="711"/>
      <c r="ID109" s="711"/>
      <c r="IE109" s="711"/>
      <c r="IF109" s="711"/>
      <c r="IG109" s="711"/>
      <c r="IH109" s="711"/>
      <c r="II109" s="711"/>
      <c r="IJ109" s="711"/>
      <c r="IK109" s="711"/>
      <c r="IL109" s="711"/>
      <c r="IM109" s="711"/>
      <c r="IN109" s="711"/>
      <c r="IO109" s="711"/>
      <c r="IP109" s="711"/>
      <c r="IQ109" s="711"/>
      <c r="IR109" s="711"/>
      <c r="IS109" s="711"/>
      <c r="IT109" s="711"/>
      <c r="IU109" s="711"/>
      <c r="IV109" s="711"/>
    </row>
    <row r="110" spans="5:256" s="712" customFormat="1" ht="15.75">
      <c r="E110" s="728"/>
      <c r="IA110" s="24"/>
      <c r="IB110" s="24"/>
      <c r="IC110" s="711"/>
      <c r="ID110" s="711"/>
      <c r="IE110" s="711"/>
      <c r="IF110" s="711"/>
      <c r="IG110" s="711"/>
      <c r="IH110" s="711"/>
      <c r="II110" s="711"/>
      <c r="IJ110" s="711"/>
      <c r="IK110" s="711"/>
      <c r="IL110" s="711"/>
      <c r="IM110" s="711"/>
      <c r="IN110" s="711"/>
      <c r="IO110" s="711"/>
      <c r="IP110" s="711"/>
      <c r="IQ110" s="711"/>
      <c r="IR110" s="711"/>
      <c r="IS110" s="711"/>
      <c r="IT110" s="711"/>
      <c r="IU110" s="711"/>
      <c r="IV110" s="711"/>
    </row>
    <row r="111" spans="5:256" s="712" customFormat="1" ht="15.75">
      <c r="E111" s="728"/>
      <c r="IA111" s="24"/>
      <c r="IB111" s="24"/>
      <c r="IC111" s="711"/>
      <c r="ID111" s="711"/>
      <c r="IE111" s="711"/>
      <c r="IF111" s="711"/>
      <c r="IG111" s="711"/>
      <c r="IH111" s="711"/>
      <c r="II111" s="711"/>
      <c r="IJ111" s="711"/>
      <c r="IK111" s="711"/>
      <c r="IL111" s="711"/>
      <c r="IM111" s="711"/>
      <c r="IN111" s="711"/>
      <c r="IO111" s="711"/>
      <c r="IP111" s="711"/>
      <c r="IQ111" s="711"/>
      <c r="IR111" s="711"/>
      <c r="IS111" s="711"/>
      <c r="IT111" s="711"/>
      <c r="IU111" s="711"/>
      <c r="IV111" s="711"/>
    </row>
    <row r="112" spans="5:256" s="712" customFormat="1" ht="15.75">
      <c r="E112" s="728"/>
      <c r="IA112" s="24"/>
      <c r="IB112" s="24"/>
      <c r="IC112" s="711"/>
      <c r="ID112" s="711"/>
      <c r="IE112" s="711"/>
      <c r="IF112" s="711"/>
      <c r="IG112" s="711"/>
      <c r="IH112" s="711"/>
      <c r="II112" s="711"/>
      <c r="IJ112" s="711"/>
      <c r="IK112" s="711"/>
      <c r="IL112" s="711"/>
      <c r="IM112" s="711"/>
      <c r="IN112" s="711"/>
      <c r="IO112" s="711"/>
      <c r="IP112" s="711"/>
      <c r="IQ112" s="711"/>
      <c r="IR112" s="711"/>
      <c r="IS112" s="711"/>
      <c r="IT112" s="711"/>
      <c r="IU112" s="711"/>
      <c r="IV112" s="711"/>
    </row>
    <row r="113" spans="5:256" s="712" customFormat="1" ht="15.75">
      <c r="E113" s="728"/>
      <c r="IA113" s="24"/>
      <c r="IB113" s="24"/>
      <c r="IC113" s="711"/>
      <c r="ID113" s="711"/>
      <c r="IE113" s="711"/>
      <c r="IF113" s="711"/>
      <c r="IG113" s="711"/>
      <c r="IH113" s="711"/>
      <c r="II113" s="711"/>
      <c r="IJ113" s="711"/>
      <c r="IK113" s="711"/>
      <c r="IL113" s="711"/>
      <c r="IM113" s="711"/>
      <c r="IN113" s="711"/>
      <c r="IO113" s="711"/>
      <c r="IP113" s="711"/>
      <c r="IQ113" s="711"/>
      <c r="IR113" s="711"/>
      <c r="IS113" s="711"/>
      <c r="IT113" s="711"/>
      <c r="IU113" s="711"/>
      <c r="IV113" s="711"/>
    </row>
    <row r="114" spans="5:256" s="712" customFormat="1" ht="15.75">
      <c r="E114" s="728"/>
      <c r="IA114" s="24"/>
      <c r="IB114" s="24"/>
      <c r="IC114" s="711"/>
      <c r="ID114" s="711"/>
      <c r="IE114" s="711"/>
      <c r="IF114" s="711"/>
      <c r="IG114" s="711"/>
      <c r="IH114" s="711"/>
      <c r="II114" s="711"/>
      <c r="IJ114" s="711"/>
      <c r="IK114" s="711"/>
      <c r="IL114" s="711"/>
      <c r="IM114" s="711"/>
      <c r="IN114" s="711"/>
      <c r="IO114" s="711"/>
      <c r="IP114" s="711"/>
      <c r="IQ114" s="711"/>
      <c r="IR114" s="711"/>
      <c r="IS114" s="711"/>
      <c r="IT114" s="711"/>
      <c r="IU114" s="711"/>
      <c r="IV114" s="711"/>
    </row>
    <row r="115" spans="5:256" s="712" customFormat="1" ht="15.75">
      <c r="E115" s="728"/>
      <c r="IA115" s="24"/>
      <c r="IB115" s="24"/>
      <c r="IC115" s="711"/>
      <c r="ID115" s="711"/>
      <c r="IE115" s="711"/>
      <c r="IF115" s="711"/>
      <c r="IG115" s="711"/>
      <c r="IH115" s="711"/>
      <c r="II115" s="711"/>
      <c r="IJ115" s="711"/>
      <c r="IK115" s="711"/>
      <c r="IL115" s="711"/>
      <c r="IM115" s="711"/>
      <c r="IN115" s="711"/>
      <c r="IO115" s="711"/>
      <c r="IP115" s="711"/>
      <c r="IQ115" s="711"/>
      <c r="IR115" s="711"/>
      <c r="IS115" s="711"/>
      <c r="IT115" s="711"/>
      <c r="IU115" s="711"/>
      <c r="IV115" s="711"/>
    </row>
    <row r="116" spans="5:256" s="712" customFormat="1" ht="15.75">
      <c r="E116" s="728"/>
      <c r="IA116" s="24"/>
      <c r="IB116" s="24"/>
      <c r="IC116" s="711"/>
      <c r="ID116" s="711"/>
      <c r="IE116" s="711"/>
      <c r="IF116" s="711"/>
      <c r="IG116" s="711"/>
      <c r="IH116" s="711"/>
      <c r="II116" s="711"/>
      <c r="IJ116" s="711"/>
      <c r="IK116" s="711"/>
      <c r="IL116" s="711"/>
      <c r="IM116" s="711"/>
      <c r="IN116" s="711"/>
      <c r="IO116" s="711"/>
      <c r="IP116" s="711"/>
      <c r="IQ116" s="711"/>
      <c r="IR116" s="711"/>
      <c r="IS116" s="711"/>
      <c r="IT116" s="711"/>
      <c r="IU116" s="711"/>
      <c r="IV116" s="711"/>
    </row>
    <row r="117" spans="5:256" s="712" customFormat="1" ht="15.75">
      <c r="E117" s="728"/>
      <c r="IA117" s="24"/>
      <c r="IB117" s="24"/>
      <c r="IC117" s="711"/>
      <c r="ID117" s="711"/>
      <c r="IE117" s="711"/>
      <c r="IF117" s="711"/>
      <c r="IG117" s="711"/>
      <c r="IH117" s="711"/>
      <c r="II117" s="711"/>
      <c r="IJ117" s="711"/>
      <c r="IK117" s="711"/>
      <c r="IL117" s="711"/>
      <c r="IM117" s="711"/>
      <c r="IN117" s="711"/>
      <c r="IO117" s="711"/>
      <c r="IP117" s="711"/>
      <c r="IQ117" s="711"/>
      <c r="IR117" s="711"/>
      <c r="IS117" s="711"/>
      <c r="IT117" s="711"/>
      <c r="IU117" s="711"/>
      <c r="IV117" s="711"/>
    </row>
    <row r="118" spans="5:256" s="712" customFormat="1" ht="15.75">
      <c r="E118" s="728"/>
      <c r="IA118" s="24"/>
      <c r="IB118" s="24"/>
      <c r="IC118" s="711"/>
      <c r="ID118" s="711"/>
      <c r="IE118" s="711"/>
      <c r="IF118" s="711"/>
      <c r="IG118" s="711"/>
      <c r="IH118" s="711"/>
      <c r="II118" s="711"/>
      <c r="IJ118" s="711"/>
      <c r="IK118" s="711"/>
      <c r="IL118" s="711"/>
      <c r="IM118" s="711"/>
      <c r="IN118" s="711"/>
      <c r="IO118" s="711"/>
      <c r="IP118" s="711"/>
      <c r="IQ118" s="711"/>
      <c r="IR118" s="711"/>
      <c r="IS118" s="711"/>
      <c r="IT118" s="711"/>
      <c r="IU118" s="711"/>
      <c r="IV118" s="711"/>
    </row>
    <row r="119" spans="5:256" s="712" customFormat="1" ht="15.75">
      <c r="E119" s="728"/>
      <c r="IA119" s="24"/>
      <c r="IB119" s="24"/>
      <c r="IC119" s="711"/>
      <c r="ID119" s="711"/>
      <c r="IE119" s="711"/>
      <c r="IF119" s="711"/>
      <c r="IG119" s="711"/>
      <c r="IH119" s="711"/>
      <c r="II119" s="711"/>
      <c r="IJ119" s="711"/>
      <c r="IK119" s="711"/>
      <c r="IL119" s="711"/>
      <c r="IM119" s="711"/>
      <c r="IN119" s="711"/>
      <c r="IO119" s="711"/>
      <c r="IP119" s="711"/>
      <c r="IQ119" s="711"/>
      <c r="IR119" s="711"/>
      <c r="IS119" s="711"/>
      <c r="IT119" s="711"/>
      <c r="IU119" s="711"/>
      <c r="IV119" s="711"/>
    </row>
    <row r="120" spans="5:256" s="712" customFormat="1" ht="15.75">
      <c r="E120" s="728"/>
      <c r="IA120" s="24"/>
      <c r="IB120" s="24"/>
      <c r="IC120" s="711"/>
      <c r="ID120" s="711"/>
      <c r="IE120" s="711"/>
      <c r="IF120" s="711"/>
      <c r="IG120" s="711"/>
      <c r="IH120" s="711"/>
      <c r="II120" s="711"/>
      <c r="IJ120" s="711"/>
      <c r="IK120" s="711"/>
      <c r="IL120" s="711"/>
      <c r="IM120" s="711"/>
      <c r="IN120" s="711"/>
      <c r="IO120" s="711"/>
      <c r="IP120" s="711"/>
      <c r="IQ120" s="711"/>
      <c r="IR120" s="711"/>
      <c r="IS120" s="711"/>
      <c r="IT120" s="711"/>
      <c r="IU120" s="711"/>
      <c r="IV120" s="711"/>
    </row>
    <row r="121" spans="5:256" s="712" customFormat="1" ht="15.75">
      <c r="E121" s="728"/>
      <c r="IA121" s="24"/>
      <c r="IB121" s="24"/>
      <c r="IC121" s="711"/>
      <c r="ID121" s="711"/>
      <c r="IE121" s="711"/>
      <c r="IF121" s="711"/>
      <c r="IG121" s="711"/>
      <c r="IH121" s="711"/>
      <c r="II121" s="711"/>
      <c r="IJ121" s="711"/>
      <c r="IK121" s="711"/>
      <c r="IL121" s="711"/>
      <c r="IM121" s="711"/>
      <c r="IN121" s="711"/>
      <c r="IO121" s="711"/>
      <c r="IP121" s="711"/>
      <c r="IQ121" s="711"/>
      <c r="IR121" s="711"/>
      <c r="IS121" s="711"/>
      <c r="IT121" s="711"/>
      <c r="IU121" s="711"/>
      <c r="IV121" s="711"/>
    </row>
    <row r="122" spans="5:256" s="712" customFormat="1" ht="15.75">
      <c r="E122" s="728"/>
      <c r="IA122" s="24"/>
      <c r="IB122" s="24"/>
      <c r="IC122" s="711"/>
      <c r="ID122" s="711"/>
      <c r="IE122" s="711"/>
      <c r="IF122" s="711"/>
      <c r="IG122" s="711"/>
      <c r="IH122" s="711"/>
      <c r="II122" s="711"/>
      <c r="IJ122" s="711"/>
      <c r="IK122" s="711"/>
      <c r="IL122" s="711"/>
      <c r="IM122" s="711"/>
      <c r="IN122" s="711"/>
      <c r="IO122" s="711"/>
      <c r="IP122" s="711"/>
      <c r="IQ122" s="711"/>
      <c r="IR122" s="711"/>
      <c r="IS122" s="711"/>
      <c r="IT122" s="711"/>
      <c r="IU122" s="711"/>
      <c r="IV122" s="711"/>
    </row>
    <row r="123" spans="5:256" s="712" customFormat="1" ht="15.75">
      <c r="E123" s="728"/>
      <c r="IA123" s="24"/>
      <c r="IB123" s="24"/>
      <c r="IC123" s="711"/>
      <c r="ID123" s="711"/>
      <c r="IE123" s="711"/>
      <c r="IF123" s="711"/>
      <c r="IG123" s="711"/>
      <c r="IH123" s="711"/>
      <c r="II123" s="711"/>
      <c r="IJ123" s="711"/>
      <c r="IK123" s="711"/>
      <c r="IL123" s="711"/>
      <c r="IM123" s="711"/>
      <c r="IN123" s="711"/>
      <c r="IO123" s="711"/>
      <c r="IP123" s="711"/>
      <c r="IQ123" s="711"/>
      <c r="IR123" s="711"/>
      <c r="IS123" s="711"/>
      <c r="IT123" s="711"/>
      <c r="IU123" s="711"/>
      <c r="IV123" s="711"/>
    </row>
    <row r="124" spans="5:256" s="712" customFormat="1" ht="15.75">
      <c r="E124" s="728"/>
      <c r="IA124" s="24"/>
      <c r="IB124" s="24"/>
      <c r="IC124" s="711"/>
      <c r="ID124" s="711"/>
      <c r="IE124" s="711"/>
      <c r="IF124" s="711"/>
      <c r="IG124" s="711"/>
      <c r="IH124" s="711"/>
      <c r="II124" s="711"/>
      <c r="IJ124" s="711"/>
      <c r="IK124" s="711"/>
      <c r="IL124" s="711"/>
      <c r="IM124" s="711"/>
      <c r="IN124" s="711"/>
      <c r="IO124" s="711"/>
      <c r="IP124" s="711"/>
      <c r="IQ124" s="711"/>
      <c r="IR124" s="711"/>
      <c r="IS124" s="711"/>
      <c r="IT124" s="711"/>
      <c r="IU124" s="711"/>
      <c r="IV124" s="711"/>
    </row>
    <row r="125" spans="5:256" s="712" customFormat="1" ht="15.75">
      <c r="E125" s="728"/>
      <c r="IA125" s="24"/>
      <c r="IB125" s="24"/>
      <c r="IC125" s="711"/>
      <c r="ID125" s="711"/>
      <c r="IE125" s="711"/>
      <c r="IF125" s="711"/>
      <c r="IG125" s="711"/>
      <c r="IH125" s="711"/>
      <c r="II125" s="711"/>
      <c r="IJ125" s="711"/>
      <c r="IK125" s="711"/>
      <c r="IL125" s="711"/>
      <c r="IM125" s="711"/>
      <c r="IN125" s="711"/>
      <c r="IO125" s="711"/>
      <c r="IP125" s="711"/>
      <c r="IQ125" s="711"/>
      <c r="IR125" s="711"/>
      <c r="IS125" s="711"/>
      <c r="IT125" s="711"/>
      <c r="IU125" s="711"/>
      <c r="IV125" s="711"/>
    </row>
    <row r="126" spans="5:256" s="712" customFormat="1" ht="15.75">
      <c r="E126" s="728"/>
      <c r="IA126" s="24"/>
      <c r="IB126" s="24"/>
      <c r="IC126" s="711"/>
      <c r="ID126" s="711"/>
      <c r="IE126" s="711"/>
      <c r="IF126" s="711"/>
      <c r="IG126" s="711"/>
      <c r="IH126" s="711"/>
      <c r="II126" s="711"/>
      <c r="IJ126" s="711"/>
      <c r="IK126" s="711"/>
      <c r="IL126" s="711"/>
      <c r="IM126" s="711"/>
      <c r="IN126" s="711"/>
      <c r="IO126" s="711"/>
      <c r="IP126" s="711"/>
      <c r="IQ126" s="711"/>
      <c r="IR126" s="711"/>
      <c r="IS126" s="711"/>
      <c r="IT126" s="711"/>
      <c r="IU126" s="711"/>
      <c r="IV126" s="711"/>
    </row>
    <row r="127" spans="5:256" s="712" customFormat="1" ht="15.75">
      <c r="E127" s="728"/>
      <c r="IA127" s="24"/>
      <c r="IB127" s="24"/>
      <c r="IC127" s="711"/>
      <c r="ID127" s="711"/>
      <c r="IE127" s="711"/>
      <c r="IF127" s="711"/>
      <c r="IG127" s="711"/>
      <c r="IH127" s="711"/>
      <c r="II127" s="711"/>
      <c r="IJ127" s="711"/>
      <c r="IK127" s="711"/>
      <c r="IL127" s="711"/>
      <c r="IM127" s="711"/>
      <c r="IN127" s="711"/>
      <c r="IO127" s="711"/>
      <c r="IP127" s="711"/>
      <c r="IQ127" s="711"/>
      <c r="IR127" s="711"/>
      <c r="IS127" s="711"/>
      <c r="IT127" s="711"/>
      <c r="IU127" s="711"/>
      <c r="IV127" s="711"/>
    </row>
    <row r="128" spans="5:256" s="712" customFormat="1" ht="15.75">
      <c r="E128" s="728"/>
      <c r="IA128" s="24"/>
      <c r="IB128" s="24"/>
      <c r="IC128" s="711"/>
      <c r="ID128" s="711"/>
      <c r="IE128" s="711"/>
      <c r="IF128" s="711"/>
      <c r="IG128" s="711"/>
      <c r="IH128" s="711"/>
      <c r="II128" s="711"/>
      <c r="IJ128" s="711"/>
      <c r="IK128" s="711"/>
      <c r="IL128" s="711"/>
      <c r="IM128" s="711"/>
      <c r="IN128" s="711"/>
      <c r="IO128" s="711"/>
      <c r="IP128" s="711"/>
      <c r="IQ128" s="711"/>
      <c r="IR128" s="711"/>
      <c r="IS128" s="711"/>
      <c r="IT128" s="711"/>
      <c r="IU128" s="711"/>
      <c r="IV128" s="711"/>
    </row>
    <row r="129" spans="5:256" s="712" customFormat="1" ht="15.75">
      <c r="E129" s="728"/>
      <c r="IA129" s="24"/>
      <c r="IB129" s="24"/>
      <c r="IC129" s="711"/>
      <c r="ID129" s="711"/>
      <c r="IE129" s="711"/>
      <c r="IF129" s="711"/>
      <c r="IG129" s="711"/>
      <c r="IH129" s="711"/>
      <c r="II129" s="711"/>
      <c r="IJ129" s="711"/>
      <c r="IK129" s="711"/>
      <c r="IL129" s="711"/>
      <c r="IM129" s="711"/>
      <c r="IN129" s="711"/>
      <c r="IO129" s="711"/>
      <c r="IP129" s="711"/>
      <c r="IQ129" s="711"/>
      <c r="IR129" s="711"/>
      <c r="IS129" s="711"/>
      <c r="IT129" s="711"/>
      <c r="IU129" s="711"/>
      <c r="IV129" s="711"/>
    </row>
    <row r="130" spans="5:256" s="712" customFormat="1" ht="15.75">
      <c r="E130" s="728"/>
      <c r="IA130" s="24"/>
      <c r="IB130" s="24"/>
      <c r="IC130" s="711"/>
      <c r="ID130" s="711"/>
      <c r="IE130" s="711"/>
      <c r="IF130" s="711"/>
      <c r="IG130" s="711"/>
      <c r="IH130" s="711"/>
      <c r="II130" s="711"/>
      <c r="IJ130" s="711"/>
      <c r="IK130" s="711"/>
      <c r="IL130" s="711"/>
      <c r="IM130" s="711"/>
      <c r="IN130" s="711"/>
      <c r="IO130" s="711"/>
      <c r="IP130" s="711"/>
      <c r="IQ130" s="711"/>
      <c r="IR130" s="711"/>
      <c r="IS130" s="711"/>
      <c r="IT130" s="711"/>
      <c r="IU130" s="711"/>
      <c r="IV130" s="711"/>
    </row>
    <row r="131" spans="5:256" s="712" customFormat="1" ht="15.75">
      <c r="E131" s="728"/>
      <c r="IA131" s="24"/>
      <c r="IB131" s="24"/>
      <c r="IC131" s="711"/>
      <c r="ID131" s="711"/>
      <c r="IE131" s="711"/>
      <c r="IF131" s="711"/>
      <c r="IG131" s="711"/>
      <c r="IH131" s="711"/>
      <c r="II131" s="711"/>
      <c r="IJ131" s="711"/>
      <c r="IK131" s="711"/>
      <c r="IL131" s="711"/>
      <c r="IM131" s="711"/>
      <c r="IN131" s="711"/>
      <c r="IO131" s="711"/>
      <c r="IP131" s="711"/>
      <c r="IQ131" s="711"/>
      <c r="IR131" s="711"/>
      <c r="IS131" s="711"/>
      <c r="IT131" s="711"/>
      <c r="IU131" s="711"/>
      <c r="IV131" s="711"/>
    </row>
    <row r="132" spans="5:256" s="712" customFormat="1" ht="15.75">
      <c r="E132" s="728"/>
      <c r="IA132" s="24"/>
      <c r="IB132" s="24"/>
      <c r="IC132" s="711"/>
      <c r="ID132" s="711"/>
      <c r="IE132" s="711"/>
      <c r="IF132" s="711"/>
      <c r="IG132" s="711"/>
      <c r="IH132" s="711"/>
      <c r="II132" s="711"/>
      <c r="IJ132" s="711"/>
      <c r="IK132" s="711"/>
      <c r="IL132" s="711"/>
      <c r="IM132" s="711"/>
      <c r="IN132" s="711"/>
      <c r="IO132" s="711"/>
      <c r="IP132" s="711"/>
      <c r="IQ132" s="711"/>
      <c r="IR132" s="711"/>
      <c r="IS132" s="711"/>
      <c r="IT132" s="711"/>
      <c r="IU132" s="711"/>
      <c r="IV132" s="711"/>
    </row>
    <row r="133" spans="5:256" s="712" customFormat="1" ht="15.75">
      <c r="E133" s="728"/>
      <c r="IA133" s="24"/>
      <c r="IB133" s="24"/>
      <c r="IC133" s="711"/>
      <c r="ID133" s="711"/>
      <c r="IE133" s="711"/>
      <c r="IF133" s="711"/>
      <c r="IG133" s="711"/>
      <c r="IH133" s="711"/>
      <c r="II133" s="711"/>
      <c r="IJ133" s="711"/>
      <c r="IK133" s="711"/>
      <c r="IL133" s="711"/>
      <c r="IM133" s="711"/>
      <c r="IN133" s="711"/>
      <c r="IO133" s="711"/>
      <c r="IP133" s="711"/>
      <c r="IQ133" s="711"/>
      <c r="IR133" s="711"/>
      <c r="IS133" s="711"/>
      <c r="IT133" s="711"/>
      <c r="IU133" s="711"/>
      <c r="IV133" s="711"/>
    </row>
    <row r="134" spans="5:256" s="712" customFormat="1" ht="15.75">
      <c r="E134" s="728"/>
      <c r="IA134" s="24"/>
      <c r="IB134" s="24"/>
      <c r="IC134" s="711"/>
      <c r="ID134" s="711"/>
      <c r="IE134" s="711"/>
      <c r="IF134" s="711"/>
      <c r="IG134" s="711"/>
      <c r="IH134" s="711"/>
      <c r="II134" s="711"/>
      <c r="IJ134" s="711"/>
      <c r="IK134" s="711"/>
      <c r="IL134" s="711"/>
      <c r="IM134" s="711"/>
      <c r="IN134" s="711"/>
      <c r="IO134" s="711"/>
      <c r="IP134" s="711"/>
      <c r="IQ134" s="711"/>
      <c r="IR134" s="711"/>
      <c r="IS134" s="711"/>
      <c r="IT134" s="711"/>
      <c r="IU134" s="711"/>
      <c r="IV134" s="711"/>
    </row>
    <row r="135" spans="5:256" s="712" customFormat="1" ht="15.75">
      <c r="E135" s="728"/>
      <c r="IA135" s="24"/>
      <c r="IB135" s="24"/>
      <c r="IC135" s="711"/>
      <c r="ID135" s="711"/>
      <c r="IE135" s="711"/>
      <c r="IF135" s="711"/>
      <c r="IG135" s="711"/>
      <c r="IH135" s="711"/>
      <c r="II135" s="711"/>
      <c r="IJ135" s="711"/>
      <c r="IK135" s="711"/>
      <c r="IL135" s="711"/>
      <c r="IM135" s="711"/>
      <c r="IN135" s="711"/>
      <c r="IO135" s="711"/>
      <c r="IP135" s="711"/>
      <c r="IQ135" s="711"/>
      <c r="IR135" s="711"/>
      <c r="IS135" s="711"/>
      <c r="IT135" s="711"/>
      <c r="IU135" s="711"/>
      <c r="IV135" s="711"/>
    </row>
    <row r="136" spans="5:256" s="712" customFormat="1" ht="15.75">
      <c r="E136" s="728"/>
      <c r="IA136" s="24"/>
      <c r="IB136" s="24"/>
      <c r="IC136" s="711"/>
      <c r="ID136" s="711"/>
      <c r="IE136" s="711"/>
      <c r="IF136" s="711"/>
      <c r="IG136" s="711"/>
      <c r="IH136" s="711"/>
      <c r="II136" s="711"/>
      <c r="IJ136" s="711"/>
      <c r="IK136" s="711"/>
      <c r="IL136" s="711"/>
      <c r="IM136" s="711"/>
      <c r="IN136" s="711"/>
      <c r="IO136" s="711"/>
      <c r="IP136" s="711"/>
      <c r="IQ136" s="711"/>
      <c r="IR136" s="711"/>
      <c r="IS136" s="711"/>
      <c r="IT136" s="711"/>
      <c r="IU136" s="711"/>
      <c r="IV136" s="711"/>
    </row>
    <row r="137" spans="5:256" s="712" customFormat="1" ht="15.75">
      <c r="E137" s="728"/>
      <c r="IA137" s="24"/>
      <c r="IB137" s="24"/>
      <c r="IC137" s="711"/>
      <c r="ID137" s="711"/>
      <c r="IE137" s="711"/>
      <c r="IF137" s="711"/>
      <c r="IG137" s="711"/>
      <c r="IH137" s="711"/>
      <c r="II137" s="711"/>
      <c r="IJ137" s="711"/>
      <c r="IK137" s="711"/>
      <c r="IL137" s="711"/>
      <c r="IM137" s="711"/>
      <c r="IN137" s="711"/>
      <c r="IO137" s="711"/>
      <c r="IP137" s="711"/>
      <c r="IQ137" s="711"/>
      <c r="IR137" s="711"/>
      <c r="IS137" s="711"/>
      <c r="IT137" s="711"/>
      <c r="IU137" s="711"/>
      <c r="IV137" s="711"/>
    </row>
    <row r="138" spans="5:256" s="712" customFormat="1" ht="15.75">
      <c r="E138" s="728"/>
      <c r="IA138" s="24"/>
      <c r="IB138" s="24"/>
      <c r="IC138" s="711"/>
      <c r="ID138" s="711"/>
      <c r="IE138" s="711"/>
      <c r="IF138" s="711"/>
      <c r="IG138" s="711"/>
      <c r="IH138" s="711"/>
      <c r="II138" s="711"/>
      <c r="IJ138" s="711"/>
      <c r="IK138" s="711"/>
      <c r="IL138" s="711"/>
      <c r="IM138" s="711"/>
      <c r="IN138" s="711"/>
      <c r="IO138" s="711"/>
      <c r="IP138" s="711"/>
      <c r="IQ138" s="711"/>
      <c r="IR138" s="711"/>
      <c r="IS138" s="711"/>
      <c r="IT138" s="711"/>
      <c r="IU138" s="711"/>
      <c r="IV138" s="711"/>
    </row>
    <row r="139" spans="5:256" s="712" customFormat="1" ht="15.75">
      <c r="E139" s="728"/>
      <c r="IA139" s="24"/>
      <c r="IB139" s="24"/>
      <c r="IC139" s="711"/>
      <c r="ID139" s="711"/>
      <c r="IE139" s="711"/>
      <c r="IF139" s="711"/>
      <c r="IG139" s="711"/>
      <c r="IH139" s="711"/>
      <c r="II139" s="711"/>
      <c r="IJ139" s="711"/>
      <c r="IK139" s="711"/>
      <c r="IL139" s="711"/>
      <c r="IM139" s="711"/>
      <c r="IN139" s="711"/>
      <c r="IO139" s="711"/>
      <c r="IP139" s="711"/>
      <c r="IQ139" s="711"/>
      <c r="IR139" s="711"/>
      <c r="IS139" s="711"/>
      <c r="IT139" s="711"/>
      <c r="IU139" s="711"/>
      <c r="IV139" s="711"/>
    </row>
    <row r="140" spans="5:256" s="712" customFormat="1" ht="15.75">
      <c r="E140" s="728"/>
      <c r="IA140" s="24"/>
      <c r="IB140" s="24"/>
      <c r="IC140" s="711"/>
      <c r="ID140" s="711"/>
      <c r="IE140" s="711"/>
      <c r="IF140" s="711"/>
      <c r="IG140" s="711"/>
      <c r="IH140" s="711"/>
      <c r="II140" s="711"/>
      <c r="IJ140" s="711"/>
      <c r="IK140" s="711"/>
      <c r="IL140" s="711"/>
      <c r="IM140" s="711"/>
      <c r="IN140" s="711"/>
      <c r="IO140" s="711"/>
      <c r="IP140" s="711"/>
      <c r="IQ140" s="711"/>
      <c r="IR140" s="711"/>
      <c r="IS140" s="711"/>
      <c r="IT140" s="711"/>
      <c r="IU140" s="711"/>
      <c r="IV140" s="711"/>
    </row>
    <row r="141" spans="5:256" s="712" customFormat="1" ht="15.75">
      <c r="E141" s="728"/>
      <c r="IA141" s="24"/>
      <c r="IB141" s="24"/>
      <c r="IC141" s="711"/>
      <c r="ID141" s="711"/>
      <c r="IE141" s="711"/>
      <c r="IF141" s="711"/>
      <c r="IG141" s="711"/>
      <c r="IH141" s="711"/>
      <c r="II141" s="711"/>
      <c r="IJ141" s="711"/>
      <c r="IK141" s="711"/>
      <c r="IL141" s="711"/>
      <c r="IM141" s="711"/>
      <c r="IN141" s="711"/>
      <c r="IO141" s="711"/>
      <c r="IP141" s="711"/>
      <c r="IQ141" s="711"/>
      <c r="IR141" s="711"/>
      <c r="IS141" s="711"/>
      <c r="IT141" s="711"/>
      <c r="IU141" s="711"/>
      <c r="IV141" s="711"/>
    </row>
    <row r="142" spans="5:256" s="712" customFormat="1" ht="15.75">
      <c r="E142" s="728"/>
      <c r="IA142" s="24"/>
      <c r="IB142" s="24"/>
      <c r="IC142" s="711"/>
      <c r="ID142" s="711"/>
      <c r="IE142" s="711"/>
      <c r="IF142" s="711"/>
      <c r="IG142" s="711"/>
      <c r="IH142" s="711"/>
      <c r="II142" s="711"/>
      <c r="IJ142" s="711"/>
      <c r="IK142" s="711"/>
      <c r="IL142" s="711"/>
      <c r="IM142" s="711"/>
      <c r="IN142" s="711"/>
      <c r="IO142" s="711"/>
      <c r="IP142" s="711"/>
      <c r="IQ142" s="711"/>
      <c r="IR142" s="711"/>
      <c r="IS142" s="711"/>
      <c r="IT142" s="711"/>
      <c r="IU142" s="711"/>
      <c r="IV142" s="711"/>
    </row>
    <row r="143" spans="5:256" s="712" customFormat="1" ht="15.75">
      <c r="E143" s="728"/>
      <c r="IA143" s="24"/>
      <c r="IB143" s="24"/>
      <c r="IC143" s="711"/>
      <c r="ID143" s="711"/>
      <c r="IE143" s="711"/>
      <c r="IF143" s="711"/>
      <c r="IG143" s="711"/>
      <c r="IH143" s="711"/>
      <c r="II143" s="711"/>
      <c r="IJ143" s="711"/>
      <c r="IK143" s="711"/>
      <c r="IL143" s="711"/>
      <c r="IM143" s="711"/>
      <c r="IN143" s="711"/>
      <c r="IO143" s="711"/>
      <c r="IP143" s="711"/>
      <c r="IQ143" s="711"/>
      <c r="IR143" s="711"/>
      <c r="IS143" s="711"/>
      <c r="IT143" s="711"/>
      <c r="IU143" s="711"/>
      <c r="IV143" s="711"/>
    </row>
    <row r="144" spans="5:256" s="712" customFormat="1" ht="15.75">
      <c r="E144" s="728"/>
      <c r="IA144" s="24"/>
      <c r="IB144" s="24"/>
      <c r="IC144" s="711"/>
      <c r="ID144" s="711"/>
      <c r="IE144" s="711"/>
      <c r="IF144" s="711"/>
      <c r="IG144" s="711"/>
      <c r="IH144" s="711"/>
      <c r="II144" s="711"/>
      <c r="IJ144" s="711"/>
      <c r="IK144" s="711"/>
      <c r="IL144" s="711"/>
      <c r="IM144" s="711"/>
      <c r="IN144" s="711"/>
      <c r="IO144" s="711"/>
      <c r="IP144" s="711"/>
      <c r="IQ144" s="711"/>
      <c r="IR144" s="711"/>
      <c r="IS144" s="711"/>
      <c r="IT144" s="711"/>
      <c r="IU144" s="711"/>
      <c r="IV144" s="711"/>
    </row>
    <row r="145" spans="5:256" s="712" customFormat="1" ht="15.75">
      <c r="E145" s="728"/>
      <c r="IA145" s="24"/>
      <c r="IB145" s="24"/>
      <c r="IC145" s="711"/>
      <c r="ID145" s="711"/>
      <c r="IE145" s="711"/>
      <c r="IF145" s="711"/>
      <c r="IG145" s="711"/>
      <c r="IH145" s="711"/>
      <c r="II145" s="711"/>
      <c r="IJ145" s="711"/>
      <c r="IK145" s="711"/>
      <c r="IL145" s="711"/>
      <c r="IM145" s="711"/>
      <c r="IN145" s="711"/>
      <c r="IO145" s="711"/>
      <c r="IP145" s="711"/>
      <c r="IQ145" s="711"/>
      <c r="IR145" s="711"/>
      <c r="IS145" s="711"/>
      <c r="IT145" s="711"/>
      <c r="IU145" s="711"/>
      <c r="IV145" s="711"/>
    </row>
    <row r="146" spans="5:256" s="712" customFormat="1" ht="15.75">
      <c r="E146" s="728"/>
      <c r="IA146" s="24"/>
      <c r="IB146" s="24"/>
      <c r="IC146" s="711"/>
      <c r="ID146" s="711"/>
      <c r="IE146" s="711"/>
      <c r="IF146" s="711"/>
      <c r="IG146" s="711"/>
      <c r="IH146" s="711"/>
      <c r="II146" s="711"/>
      <c r="IJ146" s="711"/>
      <c r="IK146" s="711"/>
      <c r="IL146" s="711"/>
      <c r="IM146" s="711"/>
      <c r="IN146" s="711"/>
      <c r="IO146" s="711"/>
      <c r="IP146" s="711"/>
      <c r="IQ146" s="711"/>
      <c r="IR146" s="711"/>
      <c r="IS146" s="711"/>
      <c r="IT146" s="711"/>
      <c r="IU146" s="711"/>
      <c r="IV146" s="711"/>
    </row>
    <row r="147" spans="5:256" s="712" customFormat="1" ht="15.75">
      <c r="E147" s="728"/>
      <c r="IA147" s="24"/>
      <c r="IB147" s="24"/>
      <c r="IC147" s="711"/>
      <c r="ID147" s="711"/>
      <c r="IE147" s="711"/>
      <c r="IF147" s="711"/>
      <c r="IG147" s="711"/>
      <c r="IH147" s="711"/>
      <c r="II147" s="711"/>
      <c r="IJ147" s="711"/>
      <c r="IK147" s="711"/>
      <c r="IL147" s="711"/>
      <c r="IM147" s="711"/>
      <c r="IN147" s="711"/>
      <c r="IO147" s="711"/>
      <c r="IP147" s="711"/>
      <c r="IQ147" s="711"/>
      <c r="IR147" s="711"/>
      <c r="IS147" s="711"/>
      <c r="IT147" s="711"/>
      <c r="IU147" s="711"/>
      <c r="IV147" s="711"/>
    </row>
    <row r="148" spans="5:256" s="712" customFormat="1" ht="15.75">
      <c r="E148" s="728"/>
      <c r="IA148" s="24"/>
      <c r="IB148" s="24"/>
      <c r="IC148" s="711"/>
      <c r="ID148" s="711"/>
      <c r="IE148" s="711"/>
      <c r="IF148" s="711"/>
      <c r="IG148" s="711"/>
      <c r="IH148" s="711"/>
      <c r="II148" s="711"/>
      <c r="IJ148" s="711"/>
      <c r="IK148" s="711"/>
      <c r="IL148" s="711"/>
      <c r="IM148" s="711"/>
      <c r="IN148" s="711"/>
      <c r="IO148" s="711"/>
      <c r="IP148" s="711"/>
      <c r="IQ148" s="711"/>
      <c r="IR148" s="711"/>
      <c r="IS148" s="711"/>
      <c r="IT148" s="711"/>
      <c r="IU148" s="711"/>
      <c r="IV148" s="711"/>
    </row>
  </sheetData>
  <mergeCells count="13">
    <mergeCell ref="H4:H5"/>
    <mergeCell ref="I4:M4"/>
    <mergeCell ref="N4:N5"/>
    <mergeCell ref="A1:N1"/>
    <mergeCell ref="A2:D2"/>
    <mergeCell ref="A3:A5"/>
    <mergeCell ref="B3:B5"/>
    <mergeCell ref="C3:C5"/>
    <mergeCell ref="D3:D5"/>
    <mergeCell ref="E3:E5"/>
    <mergeCell ref="F3:F5"/>
    <mergeCell ref="G3:G5"/>
    <mergeCell ref="H3:N3"/>
  </mergeCells>
  <printOptions horizontalCentered="1"/>
  <pageMargins left="0.5902777777777778" right="0.5902777777777778" top="0.9534722222222223" bottom="0.7569444444444444" header="0.5902777777777778" footer="0.5902777777777778"/>
  <pageSetup horizontalDpi="300" verticalDpi="300" orientation="landscape" paperSize="9" scale="61" r:id="rId1"/>
  <headerFooter alignWithMargins="0">
    <oddHeader>&amp;R&amp;"Times New Roman,Normalny"&amp;12Załącznik Nr 22 do wykonania budżetu Gminy Barlinek za I półrocze 2010 r.</oddHeader>
    <oddFooter>&amp;C&amp;"Times New Roman,Normalny"&amp;12Strona &amp;P z &amp;N</oddFooter>
  </headerFooter>
  <colBreaks count="1" manualBreakCount="1">
    <brk id="1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25"/>
  <sheetViews>
    <sheetView showGridLines="0" defaultGridColor="0" view="pageBreakPreview" zoomScale="70" zoomScaleSheetLayoutView="70" colorId="15" workbookViewId="0" topLeftCell="A16">
      <selection activeCell="M11" sqref="M11"/>
    </sheetView>
  </sheetViews>
  <sheetFormatPr defaultColWidth="9.00390625" defaultRowHeight="12.75"/>
  <cols>
    <col min="1" max="1" width="4.75390625" style="160" customWidth="1"/>
    <col min="2" max="2" width="35.00390625" style="160" customWidth="1"/>
    <col min="3" max="3" width="11.00390625" style="729" customWidth="1"/>
    <col min="4" max="4" width="10.75390625" style="729" customWidth="1"/>
    <col min="5" max="5" width="10.25390625" style="729" customWidth="1"/>
    <col min="6" max="6" width="8.75390625" style="729" customWidth="1"/>
    <col min="7" max="7" width="10.875" style="729" customWidth="1"/>
    <col min="8" max="8" width="10.25390625" style="729" customWidth="1"/>
    <col min="9" max="9" width="10.625" style="729" customWidth="1"/>
    <col min="10" max="10" width="11.75390625" style="729" customWidth="1"/>
    <col min="11" max="11" width="14.25390625" style="160" customWidth="1"/>
    <col min="12" max="16384" width="9.00390625" style="160" customWidth="1"/>
  </cols>
  <sheetData>
    <row r="1" spans="1:11" ht="48" customHeight="1">
      <c r="A1" s="963" t="s">
        <v>512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</row>
    <row r="2" ht="9.75" customHeight="1">
      <c r="K2" s="730"/>
    </row>
    <row r="3" spans="1:11" s="110" customFormat="1" ht="30" customHeight="1">
      <c r="A3" s="1022"/>
      <c r="B3" s="1022" t="s">
        <v>513</v>
      </c>
      <c r="C3" s="1023" t="s">
        <v>514</v>
      </c>
      <c r="D3" s="1023" t="s">
        <v>515</v>
      </c>
      <c r="E3" s="1023"/>
      <c r="F3" s="1023"/>
      <c r="G3" s="1023"/>
      <c r="H3" s="1023" t="s">
        <v>516</v>
      </c>
      <c r="I3" s="1023"/>
      <c r="J3" s="1023" t="s">
        <v>517</v>
      </c>
      <c r="K3" s="1024" t="s">
        <v>518</v>
      </c>
    </row>
    <row r="4" spans="1:11" s="110" customFormat="1" ht="12" customHeight="1">
      <c r="A4" s="1022"/>
      <c r="B4" s="1022"/>
      <c r="C4" s="1023"/>
      <c r="D4" s="1023" t="s">
        <v>519</v>
      </c>
      <c r="E4" s="1025" t="s">
        <v>245</v>
      </c>
      <c r="F4" s="1025"/>
      <c r="G4" s="1025"/>
      <c r="H4" s="1023" t="s">
        <v>519</v>
      </c>
      <c r="I4" s="1023" t="s">
        <v>520</v>
      </c>
      <c r="J4" s="1023"/>
      <c r="K4" s="1024"/>
    </row>
    <row r="5" spans="1:11" s="110" customFormat="1" ht="18" customHeight="1">
      <c r="A5" s="1022"/>
      <c r="B5" s="1022"/>
      <c r="C5" s="1023"/>
      <c r="D5" s="1023"/>
      <c r="E5" s="1023" t="s">
        <v>521</v>
      </c>
      <c r="F5" s="1025" t="s">
        <v>36</v>
      </c>
      <c r="G5" s="1025"/>
      <c r="H5" s="1023"/>
      <c r="I5" s="1023"/>
      <c r="J5" s="1023"/>
      <c r="K5" s="1024"/>
    </row>
    <row r="6" spans="1:11" ht="42" customHeight="1">
      <c r="A6" s="1022"/>
      <c r="B6" s="1022"/>
      <c r="C6" s="1023"/>
      <c r="D6" s="1023"/>
      <c r="E6" s="1023"/>
      <c r="F6" s="733" t="s">
        <v>522</v>
      </c>
      <c r="G6" s="733" t="s">
        <v>523</v>
      </c>
      <c r="H6" s="1023"/>
      <c r="I6" s="1023"/>
      <c r="J6" s="1023"/>
      <c r="K6" s="1024"/>
    </row>
    <row r="7" spans="1:11" ht="12.75" customHeight="1">
      <c r="A7" s="411">
        <v>1</v>
      </c>
      <c r="B7" s="411">
        <v>2</v>
      </c>
      <c r="C7" s="734">
        <v>3</v>
      </c>
      <c r="D7" s="734">
        <v>4</v>
      </c>
      <c r="E7" s="734">
        <v>5</v>
      </c>
      <c r="F7" s="734">
        <v>6</v>
      </c>
      <c r="G7" s="734">
        <v>7</v>
      </c>
      <c r="H7" s="734">
        <v>8</v>
      </c>
      <c r="I7" s="734">
        <v>9</v>
      </c>
      <c r="J7" s="734">
        <v>10</v>
      </c>
      <c r="K7" s="411">
        <v>11</v>
      </c>
    </row>
    <row r="8" spans="1:11" ht="29.25" customHeight="1">
      <c r="A8" s="232" t="s">
        <v>524</v>
      </c>
      <c r="B8" s="233" t="s">
        <v>525</v>
      </c>
      <c r="C8" s="735"/>
      <c r="D8" s="735"/>
      <c r="E8" s="736"/>
      <c r="F8" s="736"/>
      <c r="G8" s="736"/>
      <c r="H8" s="735"/>
      <c r="I8" s="736"/>
      <c r="J8" s="735"/>
      <c r="K8" s="415"/>
    </row>
    <row r="9" spans="1:11" ht="19.5" customHeight="1">
      <c r="A9" s="415"/>
      <c r="B9" s="737" t="s">
        <v>36</v>
      </c>
      <c r="C9" s="738"/>
      <c r="D9" s="738"/>
      <c r="E9" s="738"/>
      <c r="F9" s="738"/>
      <c r="G9" s="738"/>
      <c r="H9" s="738"/>
      <c r="I9" s="738"/>
      <c r="J9" s="738"/>
      <c r="K9" s="739"/>
    </row>
    <row r="10" spans="1:11" ht="19.5" customHeight="1">
      <c r="A10" s="415"/>
      <c r="B10" s="740" t="s">
        <v>526</v>
      </c>
      <c r="C10" s="418">
        <v>3646.43</v>
      </c>
      <c r="D10" s="418">
        <v>0.73</v>
      </c>
      <c r="E10" s="741" t="s">
        <v>527</v>
      </c>
      <c r="F10" s="741" t="s">
        <v>527</v>
      </c>
      <c r="G10" s="741" t="s">
        <v>527</v>
      </c>
      <c r="H10" s="418">
        <v>2683.81</v>
      </c>
      <c r="I10" s="741" t="s">
        <v>527</v>
      </c>
      <c r="J10" s="418">
        <f>C10+D10-H10</f>
        <v>963.3499999999999</v>
      </c>
      <c r="K10" s="739"/>
    </row>
    <row r="11" spans="1:11" ht="19.5" customHeight="1">
      <c r="A11" s="415"/>
      <c r="B11" s="740" t="s">
        <v>528</v>
      </c>
      <c r="C11" s="418">
        <v>1142.06</v>
      </c>
      <c r="D11" s="418">
        <v>0.18</v>
      </c>
      <c r="E11" s="741" t="s">
        <v>527</v>
      </c>
      <c r="F11" s="741" t="s">
        <v>527</v>
      </c>
      <c r="G11" s="741" t="s">
        <v>527</v>
      </c>
      <c r="H11" s="418">
        <v>713.02</v>
      </c>
      <c r="I11" s="741" t="s">
        <v>527</v>
      </c>
      <c r="J11" s="418">
        <f>C11+D11-H11</f>
        <v>429.22</v>
      </c>
      <c r="K11" s="739"/>
    </row>
    <row r="12" spans="1:11" ht="19.5" customHeight="1">
      <c r="A12" s="415"/>
      <c r="B12" s="740" t="s">
        <v>529</v>
      </c>
      <c r="C12" s="418">
        <f>SUM(C10:C11)</f>
        <v>4788.49</v>
      </c>
      <c r="D12" s="418">
        <f>SUM(D10:D11)</f>
        <v>0.9099999999999999</v>
      </c>
      <c r="E12" s="741" t="s">
        <v>527</v>
      </c>
      <c r="F12" s="741" t="s">
        <v>527</v>
      </c>
      <c r="G12" s="741" t="s">
        <v>527</v>
      </c>
      <c r="H12" s="418">
        <f>SUM(H10:H11)</f>
        <v>3396.83</v>
      </c>
      <c r="I12" s="741" t="s">
        <v>527</v>
      </c>
      <c r="J12" s="418">
        <f>SUM(J10:J11)</f>
        <v>1392.57</v>
      </c>
      <c r="K12" s="739"/>
    </row>
    <row r="13" spans="1:11" ht="19.5" customHeight="1">
      <c r="A13" s="415"/>
      <c r="B13" s="740" t="s">
        <v>530</v>
      </c>
      <c r="C13" s="418">
        <v>0</v>
      </c>
      <c r="D13" s="418">
        <v>0</v>
      </c>
      <c r="E13" s="741" t="s">
        <v>527</v>
      </c>
      <c r="F13" s="741" t="s">
        <v>527</v>
      </c>
      <c r="G13" s="741" t="s">
        <v>527</v>
      </c>
      <c r="H13" s="418">
        <v>0</v>
      </c>
      <c r="I13" s="741" t="s">
        <v>527</v>
      </c>
      <c r="J13" s="418">
        <f>C13+D13-H13</f>
        <v>0</v>
      </c>
      <c r="K13" s="739"/>
    </row>
    <row r="14" spans="1:11" ht="19.5" customHeight="1">
      <c r="A14" s="415"/>
      <c r="B14" s="740" t="s">
        <v>531</v>
      </c>
      <c r="C14" s="418">
        <v>3343.32</v>
      </c>
      <c r="D14" s="418">
        <v>500.88</v>
      </c>
      <c r="E14" s="741" t="s">
        <v>527</v>
      </c>
      <c r="F14" s="741" t="s">
        <v>527</v>
      </c>
      <c r="G14" s="741" t="s">
        <v>527</v>
      </c>
      <c r="H14" s="418">
        <v>1000</v>
      </c>
      <c r="I14" s="741" t="s">
        <v>527</v>
      </c>
      <c r="J14" s="418">
        <f>C14+D14-H14</f>
        <v>2844.2000000000003</v>
      </c>
      <c r="K14" s="739"/>
    </row>
    <row r="15" spans="1:11" ht="19.5" customHeight="1">
      <c r="A15" s="415"/>
      <c r="B15" s="740" t="s">
        <v>532</v>
      </c>
      <c r="C15" s="418">
        <v>1425.87</v>
      </c>
      <c r="D15" s="418">
        <v>6497.44</v>
      </c>
      <c r="E15" s="741" t="s">
        <v>527</v>
      </c>
      <c r="F15" s="741" t="s">
        <v>527</v>
      </c>
      <c r="G15" s="741" t="s">
        <v>527</v>
      </c>
      <c r="H15" s="418">
        <v>5176.51</v>
      </c>
      <c r="I15" s="741" t="s">
        <v>527</v>
      </c>
      <c r="J15" s="418">
        <f>C15+D15-H15</f>
        <v>2746.7999999999993</v>
      </c>
      <c r="K15" s="739"/>
    </row>
    <row r="16" spans="1:11" ht="19.5" customHeight="1">
      <c r="A16" s="415"/>
      <c r="B16" s="740" t="s">
        <v>533</v>
      </c>
      <c r="C16" s="418">
        <v>0.18</v>
      </c>
      <c r="D16" s="418">
        <v>3022.25</v>
      </c>
      <c r="E16" s="741" t="s">
        <v>527</v>
      </c>
      <c r="F16" s="741" t="s">
        <v>527</v>
      </c>
      <c r="G16" s="741" t="s">
        <v>527</v>
      </c>
      <c r="H16" s="418">
        <v>2513.96</v>
      </c>
      <c r="I16" s="741" t="s">
        <v>527</v>
      </c>
      <c r="J16" s="418">
        <f>C16+D16-H16</f>
        <v>508.4699999999998</v>
      </c>
      <c r="K16" s="739"/>
    </row>
    <row r="17" spans="1:11" ht="19.5" customHeight="1">
      <c r="A17" s="415"/>
      <c r="B17" s="740" t="s">
        <v>529</v>
      </c>
      <c r="C17" s="418">
        <f>SUM(C14:C16)</f>
        <v>4769.370000000001</v>
      </c>
      <c r="D17" s="418">
        <f>SUM(D14:D16)</f>
        <v>10020.57</v>
      </c>
      <c r="E17" s="741" t="s">
        <v>527</v>
      </c>
      <c r="F17" s="741" t="s">
        <v>527</v>
      </c>
      <c r="G17" s="741" t="s">
        <v>527</v>
      </c>
      <c r="H17" s="418">
        <f>SUM(H14:H16)</f>
        <v>8690.470000000001</v>
      </c>
      <c r="I17" s="741" t="s">
        <v>527</v>
      </c>
      <c r="J17" s="418">
        <f>SUM(J14:J16)</f>
        <v>6099.469999999999</v>
      </c>
      <c r="K17" s="739"/>
    </row>
    <row r="18" spans="1:11" ht="19.5" customHeight="1">
      <c r="A18" s="415"/>
      <c r="B18" s="740" t="s">
        <v>534</v>
      </c>
      <c r="C18" s="418">
        <v>0</v>
      </c>
      <c r="D18" s="418">
        <v>102.5</v>
      </c>
      <c r="E18" s="741" t="s">
        <v>527</v>
      </c>
      <c r="F18" s="741" t="s">
        <v>527</v>
      </c>
      <c r="G18" s="741" t="s">
        <v>527</v>
      </c>
      <c r="H18" s="418">
        <v>0</v>
      </c>
      <c r="I18" s="741" t="s">
        <v>527</v>
      </c>
      <c r="J18" s="418">
        <f>C18+D18-H18</f>
        <v>102.5</v>
      </c>
      <c r="K18" s="739"/>
    </row>
    <row r="19" spans="1:11" ht="19.5" customHeight="1">
      <c r="A19" s="415"/>
      <c r="B19" s="740" t="s">
        <v>529</v>
      </c>
      <c r="C19" s="418">
        <f>C18+C17</f>
        <v>4769.370000000001</v>
      </c>
      <c r="D19" s="418">
        <f>D18+D17</f>
        <v>10123.07</v>
      </c>
      <c r="E19" s="741" t="s">
        <v>527</v>
      </c>
      <c r="F19" s="741" t="s">
        <v>527</v>
      </c>
      <c r="G19" s="741" t="s">
        <v>527</v>
      </c>
      <c r="H19" s="418">
        <f>H18+H17</f>
        <v>8690.470000000001</v>
      </c>
      <c r="I19" s="741" t="s">
        <v>527</v>
      </c>
      <c r="J19" s="418">
        <f>J18+J17</f>
        <v>6201.969999999999</v>
      </c>
      <c r="K19" s="739"/>
    </row>
    <row r="20" spans="1:11" s="451" customFormat="1" ht="19.5" customHeight="1">
      <c r="A20" s="1026" t="s">
        <v>25</v>
      </c>
      <c r="B20" s="1026"/>
      <c r="C20" s="742">
        <f aca="true" t="shared" si="0" ref="C20:J20">C19+C13+C12</f>
        <v>9557.86</v>
      </c>
      <c r="D20" s="742">
        <f t="shared" si="0"/>
        <v>10123.98</v>
      </c>
      <c r="E20" s="742" t="e">
        <f t="shared" si="0"/>
        <v>#VALUE!</v>
      </c>
      <c r="F20" s="742" t="e">
        <f t="shared" si="0"/>
        <v>#VALUE!</v>
      </c>
      <c r="G20" s="742" t="e">
        <f t="shared" si="0"/>
        <v>#VALUE!</v>
      </c>
      <c r="H20" s="742">
        <f t="shared" si="0"/>
        <v>12087.300000000001</v>
      </c>
      <c r="I20" s="742" t="e">
        <f t="shared" si="0"/>
        <v>#VALUE!</v>
      </c>
      <c r="J20" s="742">
        <f t="shared" si="0"/>
        <v>7594.539999999999</v>
      </c>
      <c r="K20" s="738"/>
    </row>
    <row r="21" ht="15" customHeight="1"/>
    <row r="22" ht="12.75" customHeight="1">
      <c r="A22" s="558"/>
    </row>
    <row r="23" ht="15.75">
      <c r="A23" s="558"/>
    </row>
    <row r="24" ht="15.75">
      <c r="A24" s="558"/>
    </row>
    <row r="25" ht="15.75">
      <c r="A25" s="558"/>
    </row>
  </sheetData>
  <mergeCells count="15">
    <mergeCell ref="A20:B20"/>
    <mergeCell ref="H4:H6"/>
    <mergeCell ref="I4:I6"/>
    <mergeCell ref="E5:E6"/>
    <mergeCell ref="F5:G5"/>
    <mergeCell ref="A1:K1"/>
    <mergeCell ref="A3:A6"/>
    <mergeCell ref="B3:B6"/>
    <mergeCell ref="C3:C6"/>
    <mergeCell ref="D3:G3"/>
    <mergeCell ref="H3:I3"/>
    <mergeCell ref="J3:J6"/>
    <mergeCell ref="K3:K6"/>
    <mergeCell ref="D4:D6"/>
    <mergeCell ref="E4:G4"/>
  </mergeCells>
  <printOptions horizontalCentered="1"/>
  <pageMargins left="0.5902777777777778" right="0.5902777777777778" top="0.9256944444444444" bottom="0.7569444444444444" header="0.5902777777777778" footer="0.5902777777777778"/>
  <pageSetup horizontalDpi="300" verticalDpi="300" orientation="landscape" paperSize="9" scale="98" r:id="rId1"/>
  <headerFooter alignWithMargins="0">
    <oddHeader>&amp;R&amp;"Times New Roman,Normalny"Załącznik Nr 23 do wykonania budżetu Gminy Barlinek za I półrocze 2010 r.</oddHeader>
    <oddFooter>&amp;C&amp;"Times New Roman,Normalny"&amp;12Strona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U9"/>
  <sheetViews>
    <sheetView showGridLines="0" defaultGridColor="0" view="pageBreakPreview" zoomScale="70" zoomScaleSheetLayoutView="70" colorId="15" workbookViewId="0" topLeftCell="A1">
      <selection activeCell="A2" sqref="A2:F2"/>
    </sheetView>
  </sheetViews>
  <sheetFormatPr defaultColWidth="9.00390625" defaultRowHeight="12.75"/>
  <cols>
    <col min="1" max="1" width="6.75390625" style="743" customWidth="1"/>
    <col min="2" max="2" width="9.25390625" style="744" customWidth="1"/>
    <col min="3" max="3" width="8.75390625" style="744" customWidth="1"/>
    <col min="4" max="4" width="56.00390625" style="745" customWidth="1"/>
    <col min="5" max="5" width="8.125" style="745" customWidth="1"/>
    <col min="6" max="6" width="16.375" style="745" customWidth="1"/>
    <col min="7" max="7" width="14.625" style="745" customWidth="1"/>
    <col min="8" max="253" width="11.625" style="746" customWidth="1"/>
    <col min="254" max="16384" width="11.625" style="747" customWidth="1"/>
  </cols>
  <sheetData>
    <row r="1" spans="1:9" ht="23.25" customHeight="1">
      <c r="A1" s="748"/>
      <c r="B1" s="748"/>
      <c r="C1" s="748"/>
      <c r="D1" s="748"/>
      <c r="E1" s="748"/>
      <c r="F1" s="748"/>
      <c r="G1" s="748"/>
      <c r="H1" s="747"/>
      <c r="I1" s="747"/>
    </row>
    <row r="2" spans="1:7" ht="35.25" customHeight="1">
      <c r="A2" s="1027" t="s">
        <v>535</v>
      </c>
      <c r="B2" s="1027"/>
      <c r="C2" s="1027"/>
      <c r="D2" s="1027"/>
      <c r="E2" s="1027"/>
      <c r="F2" s="1027"/>
      <c r="G2" s="749"/>
    </row>
    <row r="3" spans="1:7" ht="15" customHeight="1">
      <c r="A3" s="1028"/>
      <c r="B3" s="1028"/>
      <c r="C3" s="1028"/>
      <c r="D3" s="1028"/>
      <c r="E3" s="1028"/>
      <c r="F3" s="1028"/>
      <c r="G3" s="750"/>
    </row>
    <row r="4" spans="1:255" s="198" customFormat="1" ht="39.75" customHeight="1">
      <c r="A4" s="751" t="s">
        <v>1</v>
      </c>
      <c r="B4" s="752" t="s">
        <v>31</v>
      </c>
      <c r="C4" s="752" t="s">
        <v>32</v>
      </c>
      <c r="D4" s="753" t="s">
        <v>536</v>
      </c>
      <c r="E4" s="753" t="s">
        <v>5</v>
      </c>
      <c r="F4" s="753" t="s">
        <v>242</v>
      </c>
      <c r="G4" s="753" t="s">
        <v>229</v>
      </c>
      <c r="IT4" s="711"/>
      <c r="IU4" s="711"/>
    </row>
    <row r="5" spans="1:8" ht="15.75">
      <c r="A5" s="754" t="s">
        <v>23</v>
      </c>
      <c r="B5" s="755"/>
      <c r="C5" s="755"/>
      <c r="D5" s="756" t="s">
        <v>220</v>
      </c>
      <c r="E5" s="757">
        <v>54.1</v>
      </c>
      <c r="F5" s="758">
        <f>F6</f>
        <v>1479665</v>
      </c>
      <c r="G5" s="758">
        <v>799833</v>
      </c>
      <c r="H5" s="759"/>
    </row>
    <row r="6" spans="1:8" ht="15.75">
      <c r="A6" s="760"/>
      <c r="B6" s="761">
        <v>92109</v>
      </c>
      <c r="C6" s="762"/>
      <c r="D6" s="763" t="s">
        <v>188</v>
      </c>
      <c r="E6" s="764">
        <v>54.1</v>
      </c>
      <c r="F6" s="765">
        <f>F7</f>
        <v>1479665</v>
      </c>
      <c r="G6" s="765">
        <v>799833</v>
      </c>
      <c r="H6" s="759"/>
    </row>
    <row r="7" spans="1:7" ht="36" customHeight="1">
      <c r="A7" s="760"/>
      <c r="B7" s="762"/>
      <c r="C7" s="766">
        <v>2480</v>
      </c>
      <c r="D7" s="767" t="s">
        <v>537</v>
      </c>
      <c r="E7" s="768">
        <v>54.1</v>
      </c>
      <c r="F7" s="304">
        <f>F8</f>
        <v>1479665</v>
      </c>
      <c r="G7" s="304">
        <v>799833</v>
      </c>
    </row>
    <row r="8" spans="1:7" ht="15.75">
      <c r="A8" s="760"/>
      <c r="B8" s="762"/>
      <c r="C8" s="766"/>
      <c r="D8" s="767" t="s">
        <v>538</v>
      </c>
      <c r="E8" s="768">
        <v>54.1</v>
      </c>
      <c r="F8" s="304">
        <v>1479665</v>
      </c>
      <c r="G8" s="304">
        <v>799833</v>
      </c>
    </row>
    <row r="9" spans="1:255" s="771" customFormat="1" ht="16.5" customHeight="1">
      <c r="A9" s="978" t="s">
        <v>25</v>
      </c>
      <c r="B9" s="978"/>
      <c r="C9" s="978"/>
      <c r="D9" s="978"/>
      <c r="E9" s="769">
        <v>54.1</v>
      </c>
      <c r="F9" s="770">
        <f>F5</f>
        <v>1479665</v>
      </c>
      <c r="G9" s="770">
        <v>799833</v>
      </c>
      <c r="IT9" s="772"/>
      <c r="IU9" s="772"/>
    </row>
  </sheetData>
  <mergeCells count="3">
    <mergeCell ref="A2:F2"/>
    <mergeCell ref="A3:F3"/>
    <mergeCell ref="A9:D9"/>
  </mergeCells>
  <printOptions horizontalCentered="1"/>
  <pageMargins left="0.5902777777777778" right="0.5902777777777778" top="0.9534722222222223" bottom="0.7569444444444444" header="0.5902777777777778" footer="0.5902777777777778"/>
  <pageSetup horizontalDpi="300" verticalDpi="300" orientation="portrait" paperSize="9" scale="73" r:id="rId1"/>
  <headerFooter alignWithMargins="0">
    <oddHeader>&amp;R&amp;"Times New Roman,Normalny"&amp;12Załącznik Nr 24 do wykonania budżetu Gminy Barlinek za I półrocze 2010 r.</oddHeader>
    <oddFooter>&amp;C&amp;"Times New Roman,Normalny"&amp;12Strona &amp;P z &amp;N</oddFooter>
  </headerFooter>
  <colBreaks count="1" manualBreakCount="1">
    <brk id="7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IU13"/>
  <sheetViews>
    <sheetView showGridLines="0" defaultGridColor="0" view="pageBreakPreview" zoomScale="70" zoomScaleSheetLayoutView="70" colorId="15" workbookViewId="0" topLeftCell="A1">
      <selection activeCell="G3" sqref="G3"/>
    </sheetView>
  </sheetViews>
  <sheetFormatPr defaultColWidth="9.00390625" defaultRowHeight="12.75"/>
  <cols>
    <col min="1" max="1" width="6.75390625" style="743" customWidth="1"/>
    <col min="2" max="2" width="9.25390625" style="744" customWidth="1"/>
    <col min="3" max="3" width="8.75390625" style="744" customWidth="1"/>
    <col min="4" max="4" width="45.75390625" style="745" customWidth="1"/>
    <col min="5" max="6" width="18.625" style="745" customWidth="1"/>
    <col min="7" max="7" width="10.75390625" style="745" customWidth="1"/>
    <col min="8" max="253" width="11.625" style="746" customWidth="1"/>
    <col min="254" max="16384" width="11.625" style="747" customWidth="1"/>
  </cols>
  <sheetData>
    <row r="1" spans="1:9" ht="23.25" customHeight="1">
      <c r="A1" s="773"/>
      <c r="B1" s="773"/>
      <c r="C1" s="773"/>
      <c r="D1" s="773"/>
      <c r="E1" s="773"/>
      <c r="F1" s="773"/>
      <c r="G1" s="773"/>
      <c r="H1" s="747"/>
      <c r="I1" s="747"/>
    </row>
    <row r="2" spans="1:7" ht="36" customHeight="1">
      <c r="A2" s="1029" t="s">
        <v>539</v>
      </c>
      <c r="B2" s="1029"/>
      <c r="C2" s="1029"/>
      <c r="D2" s="1029"/>
      <c r="E2" s="1029"/>
      <c r="F2" s="1029"/>
      <c r="G2" s="1029"/>
    </row>
    <row r="3" spans="1:8" ht="12" customHeight="1">
      <c r="A3" s="774"/>
      <c r="B3" s="774"/>
      <c r="C3" s="774"/>
      <c r="D3" s="774"/>
      <c r="E3" s="775"/>
      <c r="F3" s="775"/>
      <c r="G3" s="775"/>
      <c r="H3" s="776"/>
    </row>
    <row r="4" spans="1:255" s="198" customFormat="1" ht="39.75" customHeight="1">
      <c r="A4" s="751" t="s">
        <v>1</v>
      </c>
      <c r="B4" s="752" t="s">
        <v>31</v>
      </c>
      <c r="C4" s="752" t="s">
        <v>32</v>
      </c>
      <c r="D4" s="753" t="s">
        <v>536</v>
      </c>
      <c r="E4" s="753" t="s">
        <v>3</v>
      </c>
      <c r="F4" s="753" t="s">
        <v>229</v>
      </c>
      <c r="G4" s="753" t="s">
        <v>5</v>
      </c>
      <c r="IT4" s="711"/>
      <c r="IU4" s="711"/>
    </row>
    <row r="5" spans="1:255" s="779" customFormat="1" ht="15.75" customHeight="1">
      <c r="A5" s="754" t="s">
        <v>14</v>
      </c>
      <c r="B5" s="307"/>
      <c r="C5" s="307"/>
      <c r="D5" s="777" t="s">
        <v>540</v>
      </c>
      <c r="E5" s="308">
        <f>E6</f>
        <v>623270</v>
      </c>
      <c r="F5" s="308">
        <f>SUM(F6)</f>
        <v>316669.72</v>
      </c>
      <c r="G5" s="778">
        <f aca="true" t="shared" si="0" ref="G5:G12">F5/E5*100</f>
        <v>50.807791165947336</v>
      </c>
      <c r="IT5" s="486"/>
      <c r="IU5" s="486"/>
    </row>
    <row r="6" spans="1:255" s="779" customFormat="1" ht="15.75" customHeight="1">
      <c r="A6" s="760"/>
      <c r="B6" s="780">
        <v>80104</v>
      </c>
      <c r="C6" s="780"/>
      <c r="D6" s="781" t="s">
        <v>142</v>
      </c>
      <c r="E6" s="782">
        <f>SUM(E7)</f>
        <v>623270</v>
      </c>
      <c r="F6" s="782">
        <f>SUM(F7)</f>
        <v>316669.72</v>
      </c>
      <c r="G6" s="783">
        <f t="shared" si="0"/>
        <v>50.807791165947336</v>
      </c>
      <c r="IT6" s="486"/>
      <c r="IU6" s="486"/>
    </row>
    <row r="7" spans="1:255" s="779" customFormat="1" ht="34.5" customHeight="1">
      <c r="A7" s="760"/>
      <c r="B7" s="784"/>
      <c r="C7" s="784">
        <v>2540</v>
      </c>
      <c r="D7" s="785" t="s">
        <v>541</v>
      </c>
      <c r="E7" s="786">
        <f>SUM(E8:E11)</f>
        <v>623270</v>
      </c>
      <c r="F7" s="786">
        <f>SUM(F8:F11)</f>
        <v>316669.72</v>
      </c>
      <c r="G7" s="787">
        <f t="shared" si="0"/>
        <v>50.807791165947336</v>
      </c>
      <c r="IT7" s="486"/>
      <c r="IU7" s="486"/>
    </row>
    <row r="8" spans="1:255" s="779" customFormat="1" ht="15" customHeight="1">
      <c r="A8" s="760"/>
      <c r="B8" s="784"/>
      <c r="C8" s="784"/>
      <c r="D8" s="785" t="s">
        <v>542</v>
      </c>
      <c r="E8" s="786">
        <v>44150</v>
      </c>
      <c r="F8" s="786">
        <v>26639.6</v>
      </c>
      <c r="G8" s="787">
        <f t="shared" si="0"/>
        <v>60.338844847112114</v>
      </c>
      <c r="IT8" s="486"/>
      <c r="IU8" s="486"/>
    </row>
    <row r="9" spans="1:255" s="779" customFormat="1" ht="15" customHeight="1">
      <c r="A9" s="760"/>
      <c r="B9" s="784"/>
      <c r="C9" s="784" t="s">
        <v>543</v>
      </c>
      <c r="D9" s="785" t="s">
        <v>544</v>
      </c>
      <c r="E9" s="786">
        <v>29520</v>
      </c>
      <c r="F9" s="786">
        <v>12508.02</v>
      </c>
      <c r="G9" s="787">
        <f t="shared" si="0"/>
        <v>42.37134146341464</v>
      </c>
      <c r="IT9" s="486"/>
      <c r="IU9" s="486"/>
    </row>
    <row r="10" spans="1:255" s="779" customFormat="1" ht="15" customHeight="1">
      <c r="A10" s="760"/>
      <c r="B10" s="784"/>
      <c r="C10" s="784"/>
      <c r="D10" s="785" t="s">
        <v>545</v>
      </c>
      <c r="E10" s="786">
        <v>384000</v>
      </c>
      <c r="F10" s="786">
        <v>190864.56</v>
      </c>
      <c r="G10" s="787">
        <f t="shared" si="0"/>
        <v>49.7043125</v>
      </c>
      <c r="IT10" s="486"/>
      <c r="IU10" s="486"/>
    </row>
    <row r="11" spans="1:255" s="779" customFormat="1" ht="15" customHeight="1">
      <c r="A11" s="760"/>
      <c r="B11" s="780"/>
      <c r="C11" s="784"/>
      <c r="D11" s="785" t="s">
        <v>546</v>
      </c>
      <c r="E11" s="786">
        <v>165600</v>
      </c>
      <c r="F11" s="786">
        <v>86657.54</v>
      </c>
      <c r="G11" s="787">
        <f t="shared" si="0"/>
        <v>52.32943236714975</v>
      </c>
      <c r="IT11" s="486"/>
      <c r="IU11" s="486"/>
    </row>
    <row r="12" spans="1:255" s="790" customFormat="1" ht="15" customHeight="1">
      <c r="A12" s="978" t="s">
        <v>25</v>
      </c>
      <c r="B12" s="978"/>
      <c r="C12" s="978"/>
      <c r="D12" s="978"/>
      <c r="E12" s="788">
        <f>E5</f>
        <v>623270</v>
      </c>
      <c r="F12" s="788">
        <f>SUM(F8:F11)</f>
        <v>316669.72</v>
      </c>
      <c r="G12" s="789">
        <f t="shared" si="0"/>
        <v>50.807791165947336</v>
      </c>
      <c r="IT12" s="486"/>
      <c r="IU12" s="486"/>
    </row>
    <row r="13" spans="1:7" s="486" customFormat="1" ht="15.75">
      <c r="A13" s="485"/>
      <c r="B13" s="465"/>
      <c r="C13" s="465"/>
      <c r="D13" s="791"/>
      <c r="E13" s="791"/>
      <c r="F13" s="791"/>
      <c r="G13" s="791"/>
    </row>
  </sheetData>
  <mergeCells count="2">
    <mergeCell ref="A2:G2"/>
    <mergeCell ref="A12:D12"/>
  </mergeCells>
  <printOptions horizontalCentered="1"/>
  <pageMargins left="0.5902777777777778" right="0.5902777777777778" top="0.9534722222222223" bottom="0.7569444444444444" header="0.5902777777777778" footer="0.5902777777777778"/>
  <pageSetup horizontalDpi="300" verticalDpi="300" orientation="portrait" paperSize="9" scale="77" r:id="rId1"/>
  <headerFooter alignWithMargins="0">
    <oddHeader>&amp;R&amp;"Times New Roman,Normalny"&amp;12Załącznik Nr 25 do wykonania budżetu Gminy Barlinek za I półrocze 2010 r.</oddHeader>
    <oddFooter>&amp;C&amp;"Times New Roman,Normalny"&amp;12Strona &amp;P z &amp;N</oddFooter>
  </headerFooter>
  <colBreaks count="1" manualBreakCount="1">
    <brk id="7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IU58"/>
  <sheetViews>
    <sheetView showGridLines="0" defaultGridColor="0" view="pageBreakPreview" zoomScale="70" zoomScaleSheetLayoutView="70" colorId="15" workbookViewId="0" topLeftCell="A1">
      <selection activeCell="A1" sqref="A1:G1"/>
    </sheetView>
  </sheetViews>
  <sheetFormatPr defaultColWidth="9.00390625" defaultRowHeight="12.75"/>
  <cols>
    <col min="1" max="1" width="6.75390625" style="743" customWidth="1"/>
    <col min="2" max="2" width="9.25390625" style="744" customWidth="1"/>
    <col min="3" max="3" width="8.75390625" style="744" customWidth="1"/>
    <col min="4" max="4" width="66.00390625" style="745" customWidth="1"/>
    <col min="5" max="5" width="14.75390625" style="745" customWidth="1"/>
    <col min="6" max="6" width="12.75390625" style="745" customWidth="1"/>
    <col min="7" max="7" width="10.75390625" style="745" customWidth="1"/>
    <col min="8" max="253" width="11.625" style="746" customWidth="1"/>
    <col min="254" max="16384" width="11.625" style="747" customWidth="1"/>
  </cols>
  <sheetData>
    <row r="1" spans="1:9" ht="35.25" customHeight="1">
      <c r="A1" s="1030" t="s">
        <v>547</v>
      </c>
      <c r="B1" s="1030"/>
      <c r="C1" s="1030"/>
      <c r="D1" s="1030"/>
      <c r="E1" s="1030"/>
      <c r="F1" s="1030"/>
      <c r="G1" s="1030"/>
      <c r="H1" s="747"/>
      <c r="I1" s="747"/>
    </row>
    <row r="2" spans="1:8" ht="12" customHeight="1">
      <c r="A2" s="774"/>
      <c r="B2" s="774"/>
      <c r="C2" s="774"/>
      <c r="D2" s="774"/>
      <c r="E2" s="775"/>
      <c r="F2" s="775"/>
      <c r="G2" s="775"/>
      <c r="H2" s="776"/>
    </row>
    <row r="3" spans="1:255" s="198" customFormat="1" ht="39.75" customHeight="1">
      <c r="A3" s="751" t="s">
        <v>1</v>
      </c>
      <c r="B3" s="752" t="s">
        <v>31</v>
      </c>
      <c r="C3" s="792" t="s">
        <v>32</v>
      </c>
      <c r="D3" s="793" t="s">
        <v>548</v>
      </c>
      <c r="E3" s="794" t="s">
        <v>3</v>
      </c>
      <c r="F3" s="753" t="s">
        <v>229</v>
      </c>
      <c r="G3" s="753" t="s">
        <v>5</v>
      </c>
      <c r="IT3" s="711"/>
      <c r="IU3" s="711"/>
    </row>
    <row r="4" spans="1:255" s="198" customFormat="1" ht="15.75">
      <c r="A4" s="306">
        <v>600</v>
      </c>
      <c r="B4" s="306"/>
      <c r="C4" s="306"/>
      <c r="D4" s="795" t="s">
        <v>45</v>
      </c>
      <c r="E4" s="308">
        <f>E12+E5+E9</f>
        <v>5480507</v>
      </c>
      <c r="F4" s="308">
        <v>0</v>
      </c>
      <c r="G4" s="796">
        <f aca="true" t="shared" si="0" ref="G4:G38">F4/E4*100</f>
        <v>0</v>
      </c>
      <c r="H4" s="797"/>
      <c r="IT4" s="711"/>
      <c r="IU4" s="711"/>
    </row>
    <row r="5" spans="1:255" s="198" customFormat="1" ht="15.75">
      <c r="A5" s="232"/>
      <c r="B5" s="232">
        <v>60013</v>
      </c>
      <c r="C5" s="232"/>
      <c r="D5" s="233" t="s">
        <v>263</v>
      </c>
      <c r="E5" s="280">
        <f>E6</f>
        <v>2235257</v>
      </c>
      <c r="F5" s="280">
        <v>0</v>
      </c>
      <c r="G5" s="798">
        <f t="shared" si="0"/>
        <v>0</v>
      </c>
      <c r="H5" s="797"/>
      <c r="IT5" s="711"/>
      <c r="IU5" s="711"/>
    </row>
    <row r="6" spans="1:255" s="198" customFormat="1" ht="47.25">
      <c r="A6" s="295"/>
      <c r="B6" s="299"/>
      <c r="C6" s="299">
        <v>6630</v>
      </c>
      <c r="D6" s="799" t="s">
        <v>264</v>
      </c>
      <c r="E6" s="427">
        <f>'zał 11'!E14</f>
        <v>2235257</v>
      </c>
      <c r="F6" s="427">
        <v>0</v>
      </c>
      <c r="G6" s="800">
        <f t="shared" si="0"/>
        <v>0</v>
      </c>
      <c r="H6" s="797"/>
      <c r="IT6" s="711"/>
      <c r="IU6" s="711"/>
    </row>
    <row r="7" spans="1:255" s="198" customFormat="1" ht="15.75">
      <c r="A7" s="295"/>
      <c r="B7" s="299"/>
      <c r="C7" s="299"/>
      <c r="D7" s="799" t="s">
        <v>549</v>
      </c>
      <c r="E7" s="427">
        <v>100000</v>
      </c>
      <c r="F7" s="427">
        <v>0</v>
      </c>
      <c r="G7" s="800">
        <f t="shared" si="0"/>
        <v>0</v>
      </c>
      <c r="H7" s="797"/>
      <c r="IT7" s="711"/>
      <c r="IU7" s="711"/>
    </row>
    <row r="8" spans="1:255" s="198" customFormat="1" ht="31.5">
      <c r="A8" s="295"/>
      <c r="B8" s="299"/>
      <c r="C8" s="299"/>
      <c r="D8" s="799" t="s">
        <v>550</v>
      </c>
      <c r="E8" s="304">
        <v>2135257</v>
      </c>
      <c r="F8" s="427">
        <v>0</v>
      </c>
      <c r="G8" s="800">
        <f t="shared" si="0"/>
        <v>0</v>
      </c>
      <c r="H8" s="797"/>
      <c r="IT8" s="711"/>
      <c r="IU8" s="711"/>
    </row>
    <row r="9" spans="1:255" s="198" customFormat="1" ht="15.75">
      <c r="A9" s="295"/>
      <c r="B9" s="295">
        <v>60014</v>
      </c>
      <c r="C9" s="299"/>
      <c r="D9" s="801" t="s">
        <v>265</v>
      </c>
      <c r="E9" s="513">
        <v>7000</v>
      </c>
      <c r="F9" s="513">
        <v>0</v>
      </c>
      <c r="G9" s="798">
        <f t="shared" si="0"/>
        <v>0</v>
      </c>
      <c r="H9" s="797"/>
      <c r="IT9" s="711"/>
      <c r="IU9" s="711"/>
    </row>
    <row r="10" spans="1:255" s="198" customFormat="1" ht="47.25">
      <c r="A10" s="295"/>
      <c r="B10" s="295"/>
      <c r="C10" s="299">
        <v>6620</v>
      </c>
      <c r="D10" s="799" t="s">
        <v>271</v>
      </c>
      <c r="E10" s="427">
        <v>7000</v>
      </c>
      <c r="F10" s="427">
        <v>0</v>
      </c>
      <c r="G10" s="800">
        <f t="shared" si="0"/>
        <v>0</v>
      </c>
      <c r="H10" s="797"/>
      <c r="IT10" s="711"/>
      <c r="IU10" s="711"/>
    </row>
    <row r="11" spans="1:255" s="198" customFormat="1" ht="15.75">
      <c r="A11" s="295"/>
      <c r="B11" s="295"/>
      <c r="C11" s="299"/>
      <c r="D11" s="799" t="s">
        <v>551</v>
      </c>
      <c r="E11" s="427">
        <v>7000</v>
      </c>
      <c r="F11" s="427">
        <v>0</v>
      </c>
      <c r="G11" s="800">
        <f t="shared" si="0"/>
        <v>0</v>
      </c>
      <c r="H11" s="797"/>
      <c r="IT11" s="711"/>
      <c r="IU11" s="711"/>
    </row>
    <row r="12" spans="1:255" s="198" customFormat="1" ht="15.75">
      <c r="A12" s="295"/>
      <c r="B12" s="295">
        <v>60016</v>
      </c>
      <c r="C12" s="295"/>
      <c r="D12" s="330" t="s">
        <v>46</v>
      </c>
      <c r="E12" s="311">
        <f>SUM(E13:E15)</f>
        <v>3238250</v>
      </c>
      <c r="F12" s="311">
        <v>0</v>
      </c>
      <c r="G12" s="798">
        <f t="shared" si="0"/>
        <v>0</v>
      </c>
      <c r="H12" s="797"/>
      <c r="IT12" s="711"/>
      <c r="IU12" s="711"/>
    </row>
    <row r="13" spans="1:255" s="198" customFormat="1" ht="47.25">
      <c r="A13" s="295"/>
      <c r="B13" s="299"/>
      <c r="C13" s="299">
        <v>6627</v>
      </c>
      <c r="D13" s="799" t="s">
        <v>271</v>
      </c>
      <c r="E13" s="304">
        <f>'zał 11'!E32</f>
        <v>978250</v>
      </c>
      <c r="F13" s="304">
        <v>0</v>
      </c>
      <c r="G13" s="800">
        <f t="shared" si="0"/>
        <v>0</v>
      </c>
      <c r="H13" s="797"/>
      <c r="IT13" s="711"/>
      <c r="IU13" s="711"/>
    </row>
    <row r="14" spans="1:255" s="198" customFormat="1" ht="15.75">
      <c r="A14" s="295"/>
      <c r="B14" s="299"/>
      <c r="C14" s="299"/>
      <c r="D14" s="799" t="s">
        <v>552</v>
      </c>
      <c r="E14" s="304">
        <v>978250</v>
      </c>
      <c r="F14" s="304">
        <v>0</v>
      </c>
      <c r="G14" s="800">
        <f t="shared" si="0"/>
        <v>0</v>
      </c>
      <c r="H14" s="797"/>
      <c r="IT14" s="711"/>
      <c r="IU14" s="711"/>
    </row>
    <row r="15" spans="1:255" s="198" customFormat="1" ht="47.25">
      <c r="A15" s="295"/>
      <c r="B15" s="299"/>
      <c r="C15" s="299">
        <v>6629</v>
      </c>
      <c r="D15" s="799" t="s">
        <v>271</v>
      </c>
      <c r="E15" s="304">
        <v>1281750</v>
      </c>
      <c r="F15" s="304">
        <v>0</v>
      </c>
      <c r="G15" s="800">
        <f t="shared" si="0"/>
        <v>0</v>
      </c>
      <c r="H15" s="797"/>
      <c r="IT15" s="711"/>
      <c r="IU15" s="711"/>
    </row>
    <row r="16" spans="1:255" s="198" customFormat="1" ht="15.75">
      <c r="A16" s="295"/>
      <c r="B16" s="299"/>
      <c r="C16" s="299"/>
      <c r="D16" s="799" t="s">
        <v>552</v>
      </c>
      <c r="E16" s="304">
        <v>1281750</v>
      </c>
      <c r="F16" s="304">
        <v>0</v>
      </c>
      <c r="G16" s="800">
        <f t="shared" si="0"/>
        <v>0</v>
      </c>
      <c r="H16" s="797"/>
      <c r="IT16" s="711"/>
      <c r="IU16" s="711"/>
    </row>
    <row r="17" spans="1:8" ht="15.75">
      <c r="A17" s="306">
        <v>851</v>
      </c>
      <c r="B17" s="306"/>
      <c r="C17" s="306"/>
      <c r="D17" s="307" t="s">
        <v>376</v>
      </c>
      <c r="E17" s="308">
        <f>SUM(E18+E21+E24)</f>
        <v>43389</v>
      </c>
      <c r="F17" s="308">
        <f>SUM(F18+F24)</f>
        <v>28439</v>
      </c>
      <c r="G17" s="796">
        <f t="shared" si="0"/>
        <v>65.54426237064693</v>
      </c>
      <c r="H17" s="802"/>
    </row>
    <row r="18" spans="1:8" ht="15.75">
      <c r="A18" s="803"/>
      <c r="B18" s="803">
        <v>85111</v>
      </c>
      <c r="C18" s="803"/>
      <c r="D18" s="804" t="s">
        <v>377</v>
      </c>
      <c r="E18" s="782">
        <v>19529</v>
      </c>
      <c r="F18" s="782">
        <v>19529</v>
      </c>
      <c r="G18" s="798">
        <f t="shared" si="0"/>
        <v>100</v>
      </c>
      <c r="H18" s="802"/>
    </row>
    <row r="19" spans="1:8" ht="47.25">
      <c r="A19" s="803"/>
      <c r="B19" s="803"/>
      <c r="C19" s="805">
        <v>2320</v>
      </c>
      <c r="D19" s="806" t="s">
        <v>378</v>
      </c>
      <c r="E19" s="786">
        <v>19529</v>
      </c>
      <c r="F19" s="786">
        <v>19529</v>
      </c>
      <c r="G19" s="800">
        <f t="shared" si="0"/>
        <v>100</v>
      </c>
      <c r="H19" s="802"/>
    </row>
    <row r="20" spans="1:8" ht="15.75">
      <c r="A20" s="803"/>
      <c r="B20" s="803"/>
      <c r="C20" s="805"/>
      <c r="D20" s="321" t="s">
        <v>553</v>
      </c>
      <c r="E20" s="786">
        <v>19529</v>
      </c>
      <c r="F20" s="786">
        <v>19529</v>
      </c>
      <c r="G20" s="800">
        <f t="shared" si="0"/>
        <v>100</v>
      </c>
      <c r="H20" s="802"/>
    </row>
    <row r="21" spans="1:8" ht="15.75" customHeight="1">
      <c r="A21" s="460"/>
      <c r="B21" s="460">
        <v>85153</v>
      </c>
      <c r="C21" s="460"/>
      <c r="D21" s="807" t="s">
        <v>379</v>
      </c>
      <c r="E21" s="462">
        <f>E22</f>
        <v>10000</v>
      </c>
      <c r="F21" s="462">
        <v>0</v>
      </c>
      <c r="G21" s="800">
        <f t="shared" si="0"/>
        <v>0</v>
      </c>
      <c r="H21" s="802"/>
    </row>
    <row r="22" spans="1:8" ht="31.5">
      <c r="A22" s="464"/>
      <c r="B22" s="464"/>
      <c r="C22" s="464">
        <v>2310</v>
      </c>
      <c r="D22" s="808" t="s">
        <v>554</v>
      </c>
      <c r="E22" s="304">
        <v>10000</v>
      </c>
      <c r="F22" s="304">
        <v>0</v>
      </c>
      <c r="G22" s="800">
        <f t="shared" si="0"/>
        <v>0</v>
      </c>
      <c r="H22" s="802"/>
    </row>
    <row r="23" spans="1:8" ht="15.75">
      <c r="A23" s="464"/>
      <c r="B23" s="464"/>
      <c r="C23" s="464"/>
      <c r="D23" s="808" t="s">
        <v>555</v>
      </c>
      <c r="E23" s="304">
        <v>10000</v>
      </c>
      <c r="F23" s="304">
        <v>0</v>
      </c>
      <c r="G23" s="800">
        <f t="shared" si="0"/>
        <v>0</v>
      </c>
      <c r="H23" s="802"/>
    </row>
    <row r="24" spans="1:8" ht="15.75">
      <c r="A24" s="460"/>
      <c r="B24" s="460">
        <v>85154</v>
      </c>
      <c r="C24" s="460"/>
      <c r="D24" s="807" t="s">
        <v>150</v>
      </c>
      <c r="E24" s="462">
        <f>E25</f>
        <v>13860</v>
      </c>
      <c r="F24" s="462">
        <f>SUM(F25)</f>
        <v>8910</v>
      </c>
      <c r="G24" s="800">
        <f t="shared" si="0"/>
        <v>64.28571428571429</v>
      </c>
      <c r="H24" s="802"/>
    </row>
    <row r="25" spans="1:8" ht="31.5">
      <c r="A25" s="464"/>
      <c r="B25" s="464"/>
      <c r="C25" s="464">
        <v>2310</v>
      </c>
      <c r="D25" s="808" t="s">
        <v>554</v>
      </c>
      <c r="E25" s="304">
        <v>13860</v>
      </c>
      <c r="F25" s="304">
        <v>8910</v>
      </c>
      <c r="G25" s="800">
        <f t="shared" si="0"/>
        <v>64.28571428571429</v>
      </c>
      <c r="H25" s="802"/>
    </row>
    <row r="26" spans="1:8" ht="15.75">
      <c r="A26" s="464"/>
      <c r="B26" s="464"/>
      <c r="C26" s="464"/>
      <c r="D26" s="808" t="s">
        <v>556</v>
      </c>
      <c r="E26" s="304">
        <v>13860</v>
      </c>
      <c r="F26" s="304">
        <v>8910</v>
      </c>
      <c r="G26" s="800">
        <f t="shared" si="0"/>
        <v>64.28571428571429</v>
      </c>
      <c r="H26" s="802"/>
    </row>
    <row r="27" spans="1:8" ht="15.75">
      <c r="A27" s="754" t="s">
        <v>23</v>
      </c>
      <c r="B27" s="755"/>
      <c r="C27" s="755"/>
      <c r="D27" s="756" t="s">
        <v>220</v>
      </c>
      <c r="E27" s="758">
        <f aca="true" t="shared" si="1" ref="E27:F29">E28</f>
        <v>3000</v>
      </c>
      <c r="F27" s="758">
        <f t="shared" si="1"/>
        <v>0</v>
      </c>
      <c r="G27" s="796">
        <f t="shared" si="0"/>
        <v>0</v>
      </c>
      <c r="H27" s="802"/>
    </row>
    <row r="28" spans="1:8" ht="15.75">
      <c r="A28" s="760"/>
      <c r="B28" s="761">
        <v>92195</v>
      </c>
      <c r="C28" s="762"/>
      <c r="D28" s="809" t="s">
        <v>42</v>
      </c>
      <c r="E28" s="765">
        <f t="shared" si="1"/>
        <v>3000</v>
      </c>
      <c r="F28" s="765">
        <f t="shared" si="1"/>
        <v>0</v>
      </c>
      <c r="G28" s="798">
        <f t="shared" si="0"/>
        <v>0</v>
      </c>
      <c r="H28" s="802"/>
    </row>
    <row r="29" spans="1:8" ht="31.5">
      <c r="A29" s="760"/>
      <c r="B29" s="762"/>
      <c r="C29" s="464">
        <v>2310</v>
      </c>
      <c r="D29" s="808" t="s">
        <v>554</v>
      </c>
      <c r="E29" s="304">
        <f t="shared" si="1"/>
        <v>3000</v>
      </c>
      <c r="F29" s="304">
        <f t="shared" si="1"/>
        <v>0</v>
      </c>
      <c r="G29" s="800">
        <f t="shared" si="0"/>
        <v>0</v>
      </c>
      <c r="H29" s="802"/>
    </row>
    <row r="30" spans="1:8" ht="15.75">
      <c r="A30" s="760"/>
      <c r="B30" s="762"/>
      <c r="C30" s="766"/>
      <c r="D30" s="767" t="s">
        <v>557</v>
      </c>
      <c r="E30" s="304">
        <v>3000</v>
      </c>
      <c r="F30" s="304">
        <v>0</v>
      </c>
      <c r="G30" s="800">
        <f t="shared" si="0"/>
        <v>0</v>
      </c>
      <c r="H30" s="802"/>
    </row>
    <row r="31" spans="1:8" ht="15.75">
      <c r="A31" s="810" t="s">
        <v>24</v>
      </c>
      <c r="B31" s="291"/>
      <c r="C31" s="291"/>
      <c r="D31" s="811" t="s">
        <v>222</v>
      </c>
      <c r="E31" s="758">
        <f>E35+E32</f>
        <v>100800</v>
      </c>
      <c r="F31" s="758">
        <f>SUM(F32+F35)</f>
        <v>100800</v>
      </c>
      <c r="G31" s="796">
        <f t="shared" si="0"/>
        <v>100</v>
      </c>
      <c r="H31" s="802"/>
    </row>
    <row r="32" spans="1:8" ht="15.75">
      <c r="A32" s="232"/>
      <c r="B32" s="232">
        <v>92601</v>
      </c>
      <c r="C32" s="232"/>
      <c r="D32" s="233" t="s">
        <v>191</v>
      </c>
      <c r="E32" s="146">
        <f>E33</f>
        <v>98000</v>
      </c>
      <c r="F32" s="146">
        <v>98000</v>
      </c>
      <c r="G32" s="798">
        <f t="shared" si="0"/>
        <v>100</v>
      </c>
      <c r="H32" s="802"/>
    </row>
    <row r="33" spans="1:8" ht="47.25">
      <c r="A33" s="294"/>
      <c r="B33" s="294"/>
      <c r="C33" s="294">
        <v>6620</v>
      </c>
      <c r="D33" s="341" t="s">
        <v>266</v>
      </c>
      <c r="E33" s="304">
        <f>'zał 11'!E112</f>
        <v>98000</v>
      </c>
      <c r="F33" s="304">
        <v>98000</v>
      </c>
      <c r="G33" s="800">
        <f t="shared" si="0"/>
        <v>100</v>
      </c>
      <c r="H33" s="802"/>
    </row>
    <row r="34" spans="1:8" ht="31.5">
      <c r="A34" s="294"/>
      <c r="B34" s="294"/>
      <c r="C34" s="294"/>
      <c r="D34" s="341" t="s">
        <v>558</v>
      </c>
      <c r="E34" s="304">
        <v>98000</v>
      </c>
      <c r="F34" s="304">
        <v>98000</v>
      </c>
      <c r="G34" s="800">
        <f t="shared" si="0"/>
        <v>100</v>
      </c>
      <c r="H34" s="802"/>
    </row>
    <row r="35" spans="1:8" ht="15.75">
      <c r="A35" s="812"/>
      <c r="B35" s="329">
        <v>92695</v>
      </c>
      <c r="C35" s="813"/>
      <c r="D35" s="809" t="s">
        <v>42</v>
      </c>
      <c r="E35" s="814">
        <f>E36</f>
        <v>2800</v>
      </c>
      <c r="F35" s="814">
        <v>2800</v>
      </c>
      <c r="G35" s="798">
        <f t="shared" si="0"/>
        <v>100</v>
      </c>
      <c r="H35" s="802"/>
    </row>
    <row r="36" spans="1:8" ht="47.25">
      <c r="A36" s="812"/>
      <c r="B36" s="329"/>
      <c r="C36" s="813">
        <v>2320</v>
      </c>
      <c r="D36" s="806" t="s">
        <v>378</v>
      </c>
      <c r="E36" s="815">
        <v>2800</v>
      </c>
      <c r="F36" s="815">
        <v>2800</v>
      </c>
      <c r="G36" s="800">
        <f t="shared" si="0"/>
        <v>100</v>
      </c>
      <c r="H36" s="802"/>
    </row>
    <row r="37" spans="1:8" ht="15.75">
      <c r="A37" s="812"/>
      <c r="B37" s="329"/>
      <c r="C37" s="813"/>
      <c r="D37" s="321" t="s">
        <v>559</v>
      </c>
      <c r="E37" s="815">
        <v>2800</v>
      </c>
      <c r="F37" s="815">
        <v>2800</v>
      </c>
      <c r="G37" s="800">
        <f t="shared" si="0"/>
        <v>100</v>
      </c>
      <c r="H37" s="802"/>
    </row>
    <row r="38" spans="1:255" s="771" customFormat="1" ht="16.5" customHeight="1">
      <c r="A38" s="1031" t="s">
        <v>25</v>
      </c>
      <c r="B38" s="1031"/>
      <c r="C38" s="1031"/>
      <c r="D38" s="1031"/>
      <c r="E38" s="770">
        <f>SUM(E31+E17+E4+E27)</f>
        <v>5627696</v>
      </c>
      <c r="F38" s="770">
        <f>SUM(F31+F17+F4+F27)</f>
        <v>129239</v>
      </c>
      <c r="G38" s="816">
        <f t="shared" si="0"/>
        <v>2.29648154413458</v>
      </c>
      <c r="H38" s="817"/>
      <c r="IT38" s="772"/>
      <c r="IU38" s="772"/>
    </row>
    <row r="39" spans="5:8" ht="15">
      <c r="E39" s="802"/>
      <c r="F39" s="802"/>
      <c r="G39" s="802"/>
      <c r="H39" s="802"/>
    </row>
    <row r="40" spans="5:8" ht="15">
      <c r="E40" s="802"/>
      <c r="F40" s="802"/>
      <c r="G40" s="802"/>
      <c r="H40" s="802"/>
    </row>
    <row r="41" spans="5:8" ht="15">
      <c r="E41" s="802"/>
      <c r="F41" s="802"/>
      <c r="G41" s="802"/>
      <c r="H41" s="802"/>
    </row>
    <row r="42" spans="5:8" ht="15">
      <c r="E42" s="802"/>
      <c r="F42" s="802"/>
      <c r="G42" s="802"/>
      <c r="H42" s="802"/>
    </row>
    <row r="43" spans="5:8" ht="15">
      <c r="E43" s="802"/>
      <c r="F43" s="802"/>
      <c r="G43" s="802"/>
      <c r="H43" s="802"/>
    </row>
    <row r="44" spans="5:8" ht="15">
      <c r="E44" s="802"/>
      <c r="F44" s="802"/>
      <c r="G44" s="802"/>
      <c r="H44" s="802"/>
    </row>
    <row r="45" spans="5:8" ht="15">
      <c r="E45" s="802"/>
      <c r="F45" s="802"/>
      <c r="G45" s="802"/>
      <c r="H45" s="802"/>
    </row>
    <row r="46" spans="5:8" ht="15">
      <c r="E46" s="802"/>
      <c r="F46" s="802"/>
      <c r="G46" s="802"/>
      <c r="H46" s="802"/>
    </row>
    <row r="47" spans="5:8" ht="15">
      <c r="E47" s="802"/>
      <c r="F47" s="802"/>
      <c r="G47" s="802"/>
      <c r="H47" s="802"/>
    </row>
    <row r="48" spans="5:8" ht="15">
      <c r="E48" s="802"/>
      <c r="F48" s="802"/>
      <c r="G48" s="802"/>
      <c r="H48" s="802"/>
    </row>
    <row r="49" spans="5:8" ht="15">
      <c r="E49" s="802"/>
      <c r="F49" s="802"/>
      <c r="G49" s="802"/>
      <c r="H49" s="802"/>
    </row>
    <row r="50" spans="5:8" ht="15">
      <c r="E50" s="802"/>
      <c r="F50" s="802"/>
      <c r="G50" s="802"/>
      <c r="H50" s="802"/>
    </row>
    <row r="51" spans="5:8" ht="15">
      <c r="E51" s="802"/>
      <c r="F51" s="802"/>
      <c r="G51" s="802"/>
      <c r="H51" s="802"/>
    </row>
    <row r="52" spans="5:8" ht="15">
      <c r="E52" s="802"/>
      <c r="F52" s="802"/>
      <c r="G52" s="802"/>
      <c r="H52" s="802"/>
    </row>
    <row r="53" spans="5:8" ht="15">
      <c r="E53" s="802"/>
      <c r="F53" s="802"/>
      <c r="G53" s="802"/>
      <c r="H53" s="802"/>
    </row>
    <row r="54" spans="5:8" ht="15">
      <c r="E54" s="802"/>
      <c r="F54" s="802"/>
      <c r="G54" s="802"/>
      <c r="H54" s="802"/>
    </row>
    <row r="55" spans="5:8" ht="15">
      <c r="E55" s="802"/>
      <c r="F55" s="802"/>
      <c r="G55" s="802"/>
      <c r="H55" s="802"/>
    </row>
    <row r="56" spans="5:8" ht="15">
      <c r="E56" s="802"/>
      <c r="F56" s="802"/>
      <c r="G56" s="802"/>
      <c r="H56" s="802"/>
    </row>
    <row r="57" spans="5:8" ht="15">
      <c r="E57" s="802"/>
      <c r="F57" s="802"/>
      <c r="G57" s="802"/>
      <c r="H57" s="802"/>
    </row>
    <row r="58" spans="5:8" ht="15">
      <c r="E58" s="802"/>
      <c r="F58" s="802"/>
      <c r="G58" s="802"/>
      <c r="H58" s="802"/>
    </row>
  </sheetData>
  <mergeCells count="2">
    <mergeCell ref="A1:G1"/>
    <mergeCell ref="A38:D38"/>
  </mergeCells>
  <printOptions horizontalCentered="1"/>
  <pageMargins left="0.5902777777777778" right="0.5902777777777778" top="0.9534722222222223" bottom="0.7569444444444444" header="0.5902777777777778" footer="0.5902777777777778"/>
  <pageSetup horizontalDpi="300" verticalDpi="300" orientation="portrait" paperSize="9" scale="71" r:id="rId1"/>
  <headerFooter alignWithMargins="0">
    <oddHeader>&amp;R&amp;"Times New Roman,Normalny"&amp;12Załącznik Nr 26 do wykonania budżetu Gminy Barlinek za I półrocze 2010 r.</oddHeader>
    <oddFooter>&amp;C&amp;"Times New Roman,Normalny"&amp;12Strona &amp;P z &amp;N</oddFooter>
  </headerFooter>
  <colBreaks count="1" manualBreakCount="1">
    <brk id="7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IS58"/>
  <sheetViews>
    <sheetView showGridLines="0" defaultGridColor="0" view="pageBreakPreview" zoomScale="70" zoomScaleSheetLayoutView="70" colorId="15" workbookViewId="0" topLeftCell="A55">
      <selection activeCell="G2" sqref="G2"/>
    </sheetView>
  </sheetViews>
  <sheetFormatPr defaultColWidth="9.00390625" defaultRowHeight="12.75"/>
  <cols>
    <col min="1" max="1" width="6.75390625" style="485" customWidth="1"/>
    <col min="2" max="2" width="9.25390625" style="465" customWidth="1"/>
    <col min="3" max="3" width="7.25390625" style="465" customWidth="1"/>
    <col min="4" max="4" width="60.75390625" style="791" customWidth="1"/>
    <col min="5" max="6" width="12.75390625" style="791" customWidth="1"/>
    <col min="7" max="7" width="8.75390625" style="791" customWidth="1"/>
    <col min="8" max="255" width="11.625" style="486" customWidth="1"/>
    <col min="256" max="16384" width="12.625" style="0" customWidth="1"/>
  </cols>
  <sheetData>
    <row r="1" spans="1:7" ht="35.25" customHeight="1">
      <c r="A1" s="1030" t="s">
        <v>560</v>
      </c>
      <c r="B1" s="1030"/>
      <c r="C1" s="1030"/>
      <c r="D1" s="1030"/>
      <c r="E1" s="1030"/>
      <c r="F1" s="1030"/>
      <c r="G1" s="1030"/>
    </row>
    <row r="2" spans="1:7" ht="12" customHeight="1">
      <c r="A2" s="818"/>
      <c r="B2" s="818"/>
      <c r="C2" s="818"/>
      <c r="D2" s="818"/>
      <c r="E2" s="775"/>
      <c r="F2" s="775"/>
      <c r="G2" s="775"/>
    </row>
    <row r="3" spans="1:253" s="820" customFormat="1" ht="39.75" customHeight="1">
      <c r="A3" s="819" t="s">
        <v>1</v>
      </c>
      <c r="B3" s="731" t="s">
        <v>31</v>
      </c>
      <c r="C3" s="731" t="s">
        <v>32</v>
      </c>
      <c r="D3" s="732" t="s">
        <v>536</v>
      </c>
      <c r="E3" s="732" t="s">
        <v>3</v>
      </c>
      <c r="F3" s="732" t="s">
        <v>229</v>
      </c>
      <c r="G3" s="732" t="s">
        <v>5</v>
      </c>
      <c r="IR3" s="110"/>
      <c r="IS3" s="110"/>
    </row>
    <row r="4" spans="1:253" s="779" customFormat="1" ht="15.75" customHeight="1">
      <c r="A4" s="754" t="s">
        <v>14</v>
      </c>
      <c r="B4" s="307"/>
      <c r="C4" s="307"/>
      <c r="D4" s="777" t="s">
        <v>540</v>
      </c>
      <c r="E4" s="308">
        <f>E5</f>
        <v>3000</v>
      </c>
      <c r="F4" s="308">
        <v>1500</v>
      </c>
      <c r="G4" s="778">
        <f aca="true" t="shared" si="0" ref="G4:G49">F4/E4*100</f>
        <v>50</v>
      </c>
      <c r="IR4" s="486"/>
      <c r="IS4" s="486"/>
    </row>
    <row r="5" spans="1:253" s="779" customFormat="1" ht="15" customHeight="1">
      <c r="A5" s="760"/>
      <c r="B5" s="780">
        <v>80195</v>
      </c>
      <c r="C5" s="784"/>
      <c r="D5" s="781" t="s">
        <v>42</v>
      </c>
      <c r="E5" s="782">
        <f>E6</f>
        <v>3000</v>
      </c>
      <c r="F5" s="782">
        <v>1500</v>
      </c>
      <c r="G5" s="783">
        <f t="shared" si="0"/>
        <v>50</v>
      </c>
      <c r="IR5" s="486"/>
      <c r="IS5" s="486"/>
    </row>
    <row r="6" spans="1:253" s="779" customFormat="1" ht="31.5">
      <c r="A6" s="760"/>
      <c r="B6" s="780"/>
      <c r="C6" s="784">
        <v>2820</v>
      </c>
      <c r="D6" s="821" t="s">
        <v>561</v>
      </c>
      <c r="E6" s="786">
        <f>E7</f>
        <v>3000</v>
      </c>
      <c r="F6" s="786">
        <f>F7</f>
        <v>1500</v>
      </c>
      <c r="G6" s="787">
        <f t="shared" si="0"/>
        <v>50</v>
      </c>
      <c r="IR6" s="486"/>
      <c r="IS6" s="486"/>
    </row>
    <row r="7" spans="1:253" s="779" customFormat="1" ht="15.75">
      <c r="A7" s="760"/>
      <c r="B7" s="780"/>
      <c r="C7" s="784"/>
      <c r="D7" s="821" t="s">
        <v>562</v>
      </c>
      <c r="E7" s="786">
        <v>3000</v>
      </c>
      <c r="F7" s="786">
        <v>1500</v>
      </c>
      <c r="G7" s="787">
        <f t="shared" si="0"/>
        <v>50</v>
      </c>
      <c r="IR7" s="486"/>
      <c r="IS7" s="486"/>
    </row>
    <row r="8" spans="1:7" ht="15.75">
      <c r="A8" s="754" t="s">
        <v>15</v>
      </c>
      <c r="B8" s="307"/>
      <c r="C8" s="307"/>
      <c r="D8" s="756" t="s">
        <v>16</v>
      </c>
      <c r="E8" s="758">
        <f>E9+E14</f>
        <v>90000</v>
      </c>
      <c r="F8" s="758">
        <f>SUM(F9+F14)</f>
        <v>74000</v>
      </c>
      <c r="G8" s="778">
        <f t="shared" si="0"/>
        <v>82.22222222222221</v>
      </c>
    </row>
    <row r="9" spans="1:7" ht="15.75" customHeight="1">
      <c r="A9" s="494"/>
      <c r="B9" s="822">
        <v>85153</v>
      </c>
      <c r="C9" s="822"/>
      <c r="D9" s="823" t="s">
        <v>563</v>
      </c>
      <c r="E9" s="814">
        <f>E12+E10</f>
        <v>40000</v>
      </c>
      <c r="F9" s="814">
        <f>F12+F10</f>
        <v>36000</v>
      </c>
      <c r="G9" s="783">
        <f t="shared" si="0"/>
        <v>90</v>
      </c>
    </row>
    <row r="10" spans="1:7" ht="31.5">
      <c r="A10" s="498"/>
      <c r="B10" s="822"/>
      <c r="C10" s="328">
        <v>2820</v>
      </c>
      <c r="D10" s="821" t="s">
        <v>564</v>
      </c>
      <c r="E10" s="334">
        <f>E11</f>
        <v>20000</v>
      </c>
      <c r="F10" s="334">
        <f>F11</f>
        <v>16000</v>
      </c>
      <c r="G10" s="787">
        <f t="shared" si="0"/>
        <v>80</v>
      </c>
    </row>
    <row r="11" spans="1:7" ht="15.75">
      <c r="A11" s="498"/>
      <c r="B11" s="822"/>
      <c r="C11" s="328"/>
      <c r="D11" s="824" t="s">
        <v>565</v>
      </c>
      <c r="E11" s="334">
        <v>20000</v>
      </c>
      <c r="F11" s="334">
        <v>16000</v>
      </c>
      <c r="G11" s="787">
        <f t="shared" si="0"/>
        <v>80</v>
      </c>
    </row>
    <row r="12" spans="1:7" ht="47.25">
      <c r="A12" s="498"/>
      <c r="B12" s="822"/>
      <c r="C12" s="328">
        <v>2830</v>
      </c>
      <c r="D12" s="825" t="s">
        <v>383</v>
      </c>
      <c r="E12" s="334">
        <f>E13</f>
        <v>20000</v>
      </c>
      <c r="F12" s="334">
        <f>F13</f>
        <v>20000</v>
      </c>
      <c r="G12" s="787">
        <f t="shared" si="0"/>
        <v>100</v>
      </c>
    </row>
    <row r="13" spans="1:7" ht="15.75">
      <c r="A13" s="498"/>
      <c r="B13" s="822"/>
      <c r="C13" s="328"/>
      <c r="D13" s="825" t="s">
        <v>566</v>
      </c>
      <c r="E13" s="334">
        <v>20000</v>
      </c>
      <c r="F13" s="334">
        <v>20000</v>
      </c>
      <c r="G13" s="787">
        <f t="shared" si="0"/>
        <v>100</v>
      </c>
    </row>
    <row r="14" spans="1:7" ht="15.75" customHeight="1">
      <c r="A14" s="498"/>
      <c r="B14" s="822">
        <v>85154</v>
      </c>
      <c r="C14" s="328"/>
      <c r="D14" s="826" t="s">
        <v>150</v>
      </c>
      <c r="E14" s="814">
        <f>E17+E15</f>
        <v>50000</v>
      </c>
      <c r="F14" s="814">
        <f>F17+F15</f>
        <v>38000</v>
      </c>
      <c r="G14" s="787">
        <f t="shared" si="0"/>
        <v>76</v>
      </c>
    </row>
    <row r="15" spans="1:7" ht="31.5">
      <c r="A15" s="498"/>
      <c r="B15" s="822"/>
      <c r="C15" s="328">
        <v>2820</v>
      </c>
      <c r="D15" s="821" t="s">
        <v>564</v>
      </c>
      <c r="E15" s="334">
        <f>E16</f>
        <v>20000</v>
      </c>
      <c r="F15" s="334">
        <f>F16</f>
        <v>8000</v>
      </c>
      <c r="G15" s="787">
        <f t="shared" si="0"/>
        <v>40</v>
      </c>
    </row>
    <row r="16" spans="1:7" ht="15.75">
      <c r="A16" s="498"/>
      <c r="B16" s="822"/>
      <c r="C16" s="328"/>
      <c r="D16" s="824" t="s">
        <v>565</v>
      </c>
      <c r="E16" s="334">
        <v>20000</v>
      </c>
      <c r="F16" s="334">
        <v>8000</v>
      </c>
      <c r="G16" s="787">
        <f t="shared" si="0"/>
        <v>40</v>
      </c>
    </row>
    <row r="17" spans="1:7" ht="47.25">
      <c r="A17" s="498"/>
      <c r="B17" s="822"/>
      <c r="C17" s="328">
        <v>2830</v>
      </c>
      <c r="D17" s="825" t="s">
        <v>383</v>
      </c>
      <c r="E17" s="334">
        <f>E18</f>
        <v>30000</v>
      </c>
      <c r="F17" s="334">
        <f>F18</f>
        <v>30000</v>
      </c>
      <c r="G17" s="787">
        <f t="shared" si="0"/>
        <v>100</v>
      </c>
    </row>
    <row r="18" spans="1:7" ht="15.75">
      <c r="A18" s="498"/>
      <c r="B18" s="822"/>
      <c r="C18" s="328"/>
      <c r="D18" s="825" t="s">
        <v>566</v>
      </c>
      <c r="E18" s="334">
        <v>30000</v>
      </c>
      <c r="F18" s="334">
        <v>30000</v>
      </c>
      <c r="G18" s="787">
        <f t="shared" si="0"/>
        <v>100</v>
      </c>
    </row>
    <row r="19" spans="1:7" ht="15.75">
      <c r="A19" s="115">
        <v>852</v>
      </c>
      <c r="B19" s="115"/>
      <c r="C19" s="115"/>
      <c r="D19" s="115" t="s">
        <v>204</v>
      </c>
      <c r="E19" s="117">
        <v>12600</v>
      </c>
      <c r="F19" s="117">
        <v>6300</v>
      </c>
      <c r="G19" s="778">
        <f t="shared" si="0"/>
        <v>50</v>
      </c>
    </row>
    <row r="20" spans="1:7" ht="15.75">
      <c r="A20" s="225"/>
      <c r="B20" s="225">
        <v>85295</v>
      </c>
      <c r="C20" s="225"/>
      <c r="D20" s="132" t="s">
        <v>42</v>
      </c>
      <c r="E20" s="123">
        <f>E21</f>
        <v>12600</v>
      </c>
      <c r="F20" s="123">
        <v>6300</v>
      </c>
      <c r="G20" s="783">
        <f t="shared" si="0"/>
        <v>50</v>
      </c>
    </row>
    <row r="21" spans="1:7" ht="31.5">
      <c r="A21" s="225"/>
      <c r="B21" s="225"/>
      <c r="C21" s="228">
        <v>2820</v>
      </c>
      <c r="D21" s="126" t="s">
        <v>401</v>
      </c>
      <c r="E21" s="128">
        <f>E22</f>
        <v>12600</v>
      </c>
      <c r="F21" s="128">
        <f>F22</f>
        <v>6300</v>
      </c>
      <c r="G21" s="787">
        <f t="shared" si="0"/>
        <v>50</v>
      </c>
    </row>
    <row r="22" spans="1:7" ht="31.5">
      <c r="A22" s="225"/>
      <c r="B22" s="225"/>
      <c r="C22" s="228"/>
      <c r="D22" s="126" t="s">
        <v>567</v>
      </c>
      <c r="E22" s="128">
        <v>12600</v>
      </c>
      <c r="F22" s="128">
        <v>6300</v>
      </c>
      <c r="G22" s="787">
        <f t="shared" si="0"/>
        <v>50</v>
      </c>
    </row>
    <row r="23" spans="1:7" ht="15.75">
      <c r="A23" s="115">
        <v>853</v>
      </c>
      <c r="B23" s="115"/>
      <c r="C23" s="827"/>
      <c r="D23" s="291" t="s">
        <v>168</v>
      </c>
      <c r="E23" s="828">
        <f>SUM(E25:E27)</f>
        <v>15555</v>
      </c>
      <c r="F23" s="828">
        <v>4000</v>
      </c>
      <c r="G23" s="778">
        <f t="shared" si="0"/>
        <v>25.71520411443266</v>
      </c>
    </row>
    <row r="24" spans="1:7" ht="15.75">
      <c r="A24" s="247"/>
      <c r="B24" s="247">
        <v>85395</v>
      </c>
      <c r="C24" s="829"/>
      <c r="D24" s="132" t="s">
        <v>42</v>
      </c>
      <c r="E24" s="478">
        <f>E25+E27</f>
        <v>8000</v>
      </c>
      <c r="F24" s="478">
        <f>F25+F27</f>
        <v>4000</v>
      </c>
      <c r="G24" s="783">
        <f t="shared" si="0"/>
        <v>50</v>
      </c>
    </row>
    <row r="25" spans="1:7" ht="47.25">
      <c r="A25" s="247"/>
      <c r="B25" s="247"/>
      <c r="C25" s="829">
        <v>2837</v>
      </c>
      <c r="D25" s="825" t="s">
        <v>383</v>
      </c>
      <c r="E25" s="830">
        <f>E26</f>
        <v>7555</v>
      </c>
      <c r="F25" s="830">
        <f>F26</f>
        <v>3777.6</v>
      </c>
      <c r="G25" s="787">
        <f t="shared" si="0"/>
        <v>50.00132362673726</v>
      </c>
    </row>
    <row r="26" spans="1:7" ht="15.75">
      <c r="A26" s="247"/>
      <c r="B26" s="247"/>
      <c r="C26" s="829"/>
      <c r="D26" s="825" t="s">
        <v>566</v>
      </c>
      <c r="E26" s="830">
        <v>7555</v>
      </c>
      <c r="F26" s="830">
        <v>3777.6</v>
      </c>
      <c r="G26" s="787">
        <f t="shared" si="0"/>
        <v>50.00132362673726</v>
      </c>
    </row>
    <row r="27" spans="1:7" ht="47.25">
      <c r="A27" s="247"/>
      <c r="B27" s="247"/>
      <c r="C27" s="829">
        <v>2839</v>
      </c>
      <c r="D27" s="825" t="s">
        <v>383</v>
      </c>
      <c r="E27" s="830">
        <f>E28</f>
        <v>445</v>
      </c>
      <c r="F27" s="830">
        <f>F28</f>
        <v>222.4</v>
      </c>
      <c r="G27" s="787">
        <f t="shared" si="0"/>
        <v>49.97752808988764</v>
      </c>
    </row>
    <row r="28" spans="1:7" ht="15.75">
      <c r="A28" s="247"/>
      <c r="B28" s="247"/>
      <c r="C28" s="829"/>
      <c r="D28" s="825" t="s">
        <v>566</v>
      </c>
      <c r="E28" s="830">
        <v>445</v>
      </c>
      <c r="F28" s="830">
        <v>222.4</v>
      </c>
      <c r="G28" s="787">
        <f t="shared" si="0"/>
        <v>49.97752808988764</v>
      </c>
    </row>
    <row r="29" spans="1:7" ht="15.75">
      <c r="A29" s="754" t="s">
        <v>23</v>
      </c>
      <c r="B29" s="755"/>
      <c r="C29" s="755"/>
      <c r="D29" s="756" t="s">
        <v>220</v>
      </c>
      <c r="E29" s="758">
        <f>E30</f>
        <v>52000</v>
      </c>
      <c r="F29" s="758">
        <v>29000</v>
      </c>
      <c r="G29" s="778">
        <f t="shared" si="0"/>
        <v>55.769230769230774</v>
      </c>
    </row>
    <row r="30" spans="1:7" ht="15.75">
      <c r="A30" s="498"/>
      <c r="B30" s="822">
        <v>92195</v>
      </c>
      <c r="C30" s="328"/>
      <c r="D30" s="823" t="s">
        <v>42</v>
      </c>
      <c r="E30" s="814">
        <f>E31</f>
        <v>52000</v>
      </c>
      <c r="F30" s="814">
        <v>29000</v>
      </c>
      <c r="G30" s="783">
        <f t="shared" si="0"/>
        <v>55.769230769230774</v>
      </c>
    </row>
    <row r="31" spans="1:7" ht="34.5" customHeight="1">
      <c r="A31" s="498"/>
      <c r="B31" s="328"/>
      <c r="C31" s="328">
        <v>2820</v>
      </c>
      <c r="D31" s="821" t="s">
        <v>561</v>
      </c>
      <c r="E31" s="815">
        <f>SUM(E32:E35)</f>
        <v>52000</v>
      </c>
      <c r="F31" s="815">
        <f>SUM(F32:F35)</f>
        <v>29000</v>
      </c>
      <c r="G31" s="787">
        <f t="shared" si="0"/>
        <v>55.769230769230774</v>
      </c>
    </row>
    <row r="32" spans="1:7" ht="15.75">
      <c r="A32" s="498"/>
      <c r="B32" s="328"/>
      <c r="C32" s="328"/>
      <c r="D32" s="821" t="s">
        <v>568</v>
      </c>
      <c r="E32" s="815">
        <v>12000</v>
      </c>
      <c r="F32" s="815">
        <v>6000</v>
      </c>
      <c r="G32" s="787">
        <f t="shared" si="0"/>
        <v>50</v>
      </c>
    </row>
    <row r="33" spans="1:7" ht="15.75">
      <c r="A33" s="498"/>
      <c r="B33" s="328"/>
      <c r="C33" s="328"/>
      <c r="D33" s="821" t="s">
        <v>569</v>
      </c>
      <c r="E33" s="815">
        <v>14000</v>
      </c>
      <c r="F33" s="815">
        <v>7000</v>
      </c>
      <c r="G33" s="787">
        <f t="shared" si="0"/>
        <v>50</v>
      </c>
    </row>
    <row r="34" spans="1:7" ht="15.75">
      <c r="A34" s="498"/>
      <c r="B34" s="328"/>
      <c r="C34" s="328"/>
      <c r="D34" s="821" t="s">
        <v>570</v>
      </c>
      <c r="E34" s="815">
        <v>6000</v>
      </c>
      <c r="F34" s="815">
        <v>6000</v>
      </c>
      <c r="G34" s="787">
        <f t="shared" si="0"/>
        <v>100</v>
      </c>
    </row>
    <row r="35" spans="1:7" ht="31.5">
      <c r="A35" s="498"/>
      <c r="B35" s="328"/>
      <c r="C35" s="328"/>
      <c r="D35" s="821" t="s">
        <v>571</v>
      </c>
      <c r="E35" s="815">
        <v>20000</v>
      </c>
      <c r="F35" s="815">
        <v>10000</v>
      </c>
      <c r="G35" s="787">
        <f t="shared" si="0"/>
        <v>50</v>
      </c>
    </row>
    <row r="36" spans="1:7" ht="15.75">
      <c r="A36" s="754" t="s">
        <v>24</v>
      </c>
      <c r="B36" s="307"/>
      <c r="C36" s="307"/>
      <c r="D36" s="756" t="s">
        <v>222</v>
      </c>
      <c r="E36" s="758">
        <f>E37</f>
        <v>126200</v>
      </c>
      <c r="F36" s="758">
        <v>52160</v>
      </c>
      <c r="G36" s="778">
        <f t="shared" si="0"/>
        <v>41.33122028526149</v>
      </c>
    </row>
    <row r="37" spans="1:7" ht="15.75">
      <c r="A37" s="498"/>
      <c r="B37" s="822">
        <v>92605</v>
      </c>
      <c r="C37" s="328"/>
      <c r="D37" s="823" t="s">
        <v>193</v>
      </c>
      <c r="E37" s="814">
        <f>E38</f>
        <v>126200</v>
      </c>
      <c r="F37" s="814">
        <f>SUM(F38)</f>
        <v>52160</v>
      </c>
      <c r="G37" s="783">
        <f t="shared" si="0"/>
        <v>41.33122028526149</v>
      </c>
    </row>
    <row r="38" spans="1:7" ht="31.5">
      <c r="A38" s="498"/>
      <c r="B38" s="822"/>
      <c r="C38" s="328">
        <v>2820</v>
      </c>
      <c r="D38" s="821" t="s">
        <v>564</v>
      </c>
      <c r="E38" s="831">
        <f>SUM(E39:E48)+19880</f>
        <v>126200</v>
      </c>
      <c r="F38" s="831">
        <f>SUM(F39:F48)</f>
        <v>52160</v>
      </c>
      <c r="G38" s="787">
        <f t="shared" si="0"/>
        <v>41.33122028526149</v>
      </c>
    </row>
    <row r="39" spans="1:253" s="790" customFormat="1" ht="15" customHeight="1">
      <c r="A39" s="832"/>
      <c r="B39" s="832"/>
      <c r="C39" s="832"/>
      <c r="D39" s="833" t="s">
        <v>572</v>
      </c>
      <c r="E39" s="435">
        <v>6000</v>
      </c>
      <c r="F39" s="435">
        <v>3000</v>
      </c>
      <c r="G39" s="787">
        <f t="shared" si="0"/>
        <v>50</v>
      </c>
      <c r="IR39" s="486"/>
      <c r="IS39" s="486"/>
    </row>
    <row r="40" spans="1:7" ht="15.75">
      <c r="A40" s="834"/>
      <c r="B40" s="243"/>
      <c r="C40" s="243"/>
      <c r="D40" s="833" t="s">
        <v>573</v>
      </c>
      <c r="E40" s="651">
        <v>5000</v>
      </c>
      <c r="F40" s="651">
        <v>2500</v>
      </c>
      <c r="G40" s="787">
        <f t="shared" si="0"/>
        <v>50</v>
      </c>
    </row>
    <row r="41" spans="1:7" ht="15.75">
      <c r="A41" s="834"/>
      <c r="B41" s="243"/>
      <c r="C41" s="243"/>
      <c r="D41" s="833" t="s">
        <v>574</v>
      </c>
      <c r="E41" s="651">
        <v>20240</v>
      </c>
      <c r="F41" s="651">
        <v>10120</v>
      </c>
      <c r="G41" s="787">
        <f t="shared" si="0"/>
        <v>50</v>
      </c>
    </row>
    <row r="42" spans="1:7" ht="15.75">
      <c r="A42" s="834"/>
      <c r="B42" s="243"/>
      <c r="C42" s="243"/>
      <c r="D42" s="833" t="s">
        <v>575</v>
      </c>
      <c r="E42" s="651">
        <v>10400</v>
      </c>
      <c r="F42" s="651">
        <v>5200</v>
      </c>
      <c r="G42" s="787">
        <f t="shared" si="0"/>
        <v>50</v>
      </c>
    </row>
    <row r="43" spans="1:7" ht="15.75">
      <c r="A43" s="834"/>
      <c r="B43" s="243"/>
      <c r="C43" s="243"/>
      <c r="D43" s="833" t="s">
        <v>576</v>
      </c>
      <c r="E43" s="651">
        <v>11600</v>
      </c>
      <c r="F43" s="651">
        <v>5800</v>
      </c>
      <c r="G43" s="787">
        <f t="shared" si="0"/>
        <v>50</v>
      </c>
    </row>
    <row r="44" spans="1:7" ht="15.75">
      <c r="A44" s="834"/>
      <c r="B44" s="243"/>
      <c r="C44" s="243"/>
      <c r="D44" s="833" t="s">
        <v>577</v>
      </c>
      <c r="E44" s="651">
        <v>10080</v>
      </c>
      <c r="F44" s="651">
        <v>5040</v>
      </c>
      <c r="G44" s="787">
        <f t="shared" si="0"/>
        <v>50</v>
      </c>
    </row>
    <row r="45" spans="1:7" ht="15.75">
      <c r="A45" s="834"/>
      <c r="B45" s="243"/>
      <c r="C45" s="243"/>
      <c r="D45" s="833" t="s">
        <v>578</v>
      </c>
      <c r="E45" s="651">
        <v>10500</v>
      </c>
      <c r="F45" s="651">
        <v>5250</v>
      </c>
      <c r="G45" s="787">
        <f t="shared" si="0"/>
        <v>50</v>
      </c>
    </row>
    <row r="46" spans="1:7" ht="15.75">
      <c r="A46" s="834"/>
      <c r="B46" s="243"/>
      <c r="C46" s="243"/>
      <c r="D46" s="833" t="s">
        <v>579</v>
      </c>
      <c r="E46" s="651">
        <v>22900</v>
      </c>
      <c r="F46" s="651">
        <v>11450</v>
      </c>
      <c r="G46" s="787">
        <f t="shared" si="0"/>
        <v>50</v>
      </c>
    </row>
    <row r="47" spans="1:7" ht="15.75">
      <c r="A47" s="834"/>
      <c r="B47" s="243"/>
      <c r="C47" s="243"/>
      <c r="D47" s="833" t="s">
        <v>580</v>
      </c>
      <c r="E47" s="651">
        <v>7600</v>
      </c>
      <c r="F47" s="651">
        <v>3800</v>
      </c>
      <c r="G47" s="787">
        <f t="shared" si="0"/>
        <v>50</v>
      </c>
    </row>
    <row r="48" spans="1:7" ht="15.75">
      <c r="A48" s="834"/>
      <c r="B48" s="243"/>
      <c r="C48" s="243"/>
      <c r="D48" s="833" t="s">
        <v>581</v>
      </c>
      <c r="E48" s="651">
        <v>2000</v>
      </c>
      <c r="F48" s="651">
        <v>0</v>
      </c>
      <c r="G48" s="787">
        <f t="shared" si="0"/>
        <v>0</v>
      </c>
    </row>
    <row r="49" spans="1:7" ht="15.75">
      <c r="A49" s="1031" t="s">
        <v>25</v>
      </c>
      <c r="B49" s="1031"/>
      <c r="C49" s="1031"/>
      <c r="D49" s="1031"/>
      <c r="E49" s="835">
        <f>SUM(E36+E29+E19+E8+E4+E23)</f>
        <v>299355</v>
      </c>
      <c r="F49" s="835">
        <f>SUM(F36+F29+F19+F8+F50+F23+F4)</f>
        <v>166960</v>
      </c>
      <c r="G49" s="503">
        <f t="shared" si="0"/>
        <v>55.773245811828765</v>
      </c>
    </row>
    <row r="50" spans="5:7" ht="15.75">
      <c r="E50" s="836"/>
      <c r="F50" s="836"/>
      <c r="G50" s="836"/>
    </row>
    <row r="51" spans="5:7" ht="15.75">
      <c r="E51" s="836"/>
      <c r="F51" s="836"/>
      <c r="G51" s="836"/>
    </row>
    <row r="52" spans="5:7" ht="15.75">
      <c r="E52" s="836"/>
      <c r="F52" s="836"/>
      <c r="G52" s="836"/>
    </row>
    <row r="53" spans="5:7" ht="15.75">
      <c r="E53" s="836"/>
      <c r="F53" s="836"/>
      <c r="G53" s="836"/>
    </row>
    <row r="54" spans="5:7" ht="15.75">
      <c r="E54" s="836"/>
      <c r="F54" s="836"/>
      <c r="G54" s="836"/>
    </row>
    <row r="55" spans="5:7" ht="15.75">
      <c r="E55" s="836"/>
      <c r="F55" s="836"/>
      <c r="G55" s="836"/>
    </row>
    <row r="56" spans="5:7" ht="15.75">
      <c r="E56" s="836"/>
      <c r="F56" s="836"/>
      <c r="G56" s="836"/>
    </row>
    <row r="57" spans="5:7" ht="15.75">
      <c r="E57" s="836"/>
      <c r="F57" s="836"/>
      <c r="G57" s="836"/>
    </row>
    <row r="58" spans="5:7" ht="15.75">
      <c r="E58" s="836"/>
      <c r="F58" s="836"/>
      <c r="G58" s="836"/>
    </row>
  </sheetData>
  <mergeCells count="2">
    <mergeCell ref="A1:G1"/>
    <mergeCell ref="A49:D49"/>
  </mergeCells>
  <printOptions horizontalCentered="1"/>
  <pageMargins left="0.5902777777777778" right="0.5902777777777778" top="0.9534722222222223" bottom="0.9833333333333334" header="0.5902777777777778" footer="0.5902777777777778"/>
  <pageSetup horizontalDpi="300" verticalDpi="300" orientation="portrait" paperSize="9" scale="73" r:id="rId1"/>
  <headerFooter alignWithMargins="0">
    <oddHeader>&amp;R&amp;"Times New Roman,Normalny"&amp;12Załącznik Nr 27 do wykonania budżetu Gminy Barlinek za I półrocze 2010 r.</oddHeader>
    <oddFooter>&amp;C&amp;"Times New Roman,Normalny"&amp;12Strona &amp;P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23"/>
  <sheetViews>
    <sheetView showGridLines="0" defaultGridColor="0" view="pageBreakPreview" zoomScale="70" zoomScaleSheetLayoutView="70" colorId="15" workbookViewId="0" topLeftCell="A1">
      <selection activeCell="F2" sqref="F2"/>
    </sheetView>
  </sheetViews>
  <sheetFormatPr defaultColWidth="9.00390625" defaultRowHeight="12.75" customHeight="1"/>
  <cols>
    <col min="1" max="1" width="4.75390625" style="837" customWidth="1"/>
    <col min="2" max="2" width="40.125" style="837" customWidth="1"/>
    <col min="3" max="3" width="19.125" style="837" customWidth="1"/>
    <col min="4" max="6" width="17.125" style="837" customWidth="1"/>
    <col min="7" max="16384" width="9.125" style="837" customWidth="1"/>
  </cols>
  <sheetData>
    <row r="1" spans="1:9" ht="57" customHeight="1">
      <c r="A1" s="1032" t="s">
        <v>582</v>
      </c>
      <c r="B1" s="1032"/>
      <c r="C1" s="1032"/>
      <c r="D1" s="1032"/>
      <c r="E1" s="1032"/>
      <c r="F1" s="1032"/>
      <c r="I1" s="838"/>
    </row>
    <row r="2" ht="9.75" customHeight="1">
      <c r="F2" s="839"/>
    </row>
    <row r="3" spans="1:6" ht="64.5" customHeight="1">
      <c r="A3" s="840" t="s">
        <v>583</v>
      </c>
      <c r="B3" s="840" t="s">
        <v>584</v>
      </c>
      <c r="C3" s="841" t="s">
        <v>585</v>
      </c>
      <c r="D3" s="841" t="s">
        <v>586</v>
      </c>
      <c r="E3" s="841" t="s">
        <v>587</v>
      </c>
      <c r="F3" s="841" t="s">
        <v>588</v>
      </c>
    </row>
    <row r="4" spans="1:6" ht="10.5" customHeight="1">
      <c r="A4" s="842">
        <v>1</v>
      </c>
      <c r="B4" s="842">
        <v>2</v>
      </c>
      <c r="C4" s="842">
        <v>3</v>
      </c>
      <c r="D4" s="842">
        <v>4</v>
      </c>
      <c r="E4" s="125">
        <v>5</v>
      </c>
      <c r="F4" s="125">
        <v>6</v>
      </c>
    </row>
    <row r="5" spans="1:6" ht="18.75" customHeight="1">
      <c r="A5" s="1033" t="s">
        <v>589</v>
      </c>
      <c r="B5" s="1033"/>
      <c r="C5" s="843"/>
      <c r="D5" s="844">
        <f>SUM(D6:D13)</f>
        <v>14331547</v>
      </c>
      <c r="E5" s="844">
        <f>SUM(E6:E13)</f>
        <v>1381965</v>
      </c>
      <c r="F5" s="845">
        <f>E5/D5*100</f>
        <v>9.642818043299862</v>
      </c>
    </row>
    <row r="6" spans="1:6" ht="18.75" customHeight="1">
      <c r="A6" s="842" t="s">
        <v>590</v>
      </c>
      <c r="B6" s="846" t="s">
        <v>591</v>
      </c>
      <c r="C6" s="842" t="s">
        <v>592</v>
      </c>
      <c r="D6" s="847">
        <f>13445814-D7</f>
        <v>12445814</v>
      </c>
      <c r="E6" s="847">
        <v>500000</v>
      </c>
      <c r="F6" s="848">
        <f>E6/D6*100</f>
        <v>4.017415011987163</v>
      </c>
    </row>
    <row r="7" spans="1:6" ht="18.75" customHeight="1">
      <c r="A7" s="842" t="s">
        <v>593</v>
      </c>
      <c r="B7" s="846" t="s">
        <v>594</v>
      </c>
      <c r="C7" s="842" t="s">
        <v>592</v>
      </c>
      <c r="D7" s="847">
        <v>1000000</v>
      </c>
      <c r="E7" s="847">
        <v>0</v>
      </c>
      <c r="F7" s="848">
        <f>E7/D7*100</f>
        <v>0</v>
      </c>
    </row>
    <row r="8" spans="1:6" ht="66" customHeight="1">
      <c r="A8" s="842" t="s">
        <v>595</v>
      </c>
      <c r="B8" s="849" t="s">
        <v>596</v>
      </c>
      <c r="C8" s="842" t="s">
        <v>597</v>
      </c>
      <c r="D8" s="847"/>
      <c r="E8" s="847"/>
      <c r="F8" s="848"/>
    </row>
    <row r="9" spans="1:6" ht="18.75" customHeight="1">
      <c r="A9" s="842" t="s">
        <v>598</v>
      </c>
      <c r="B9" s="846" t="s">
        <v>599</v>
      </c>
      <c r="C9" s="842" t="s">
        <v>600</v>
      </c>
      <c r="D9" s="847">
        <v>3768</v>
      </c>
      <c r="E9" s="847">
        <v>0</v>
      </c>
      <c r="F9" s="848">
        <f>E9/D9*100</f>
        <v>0</v>
      </c>
    </row>
    <row r="10" spans="1:6" ht="18.75" customHeight="1">
      <c r="A10" s="842" t="s">
        <v>601</v>
      </c>
      <c r="B10" s="846" t="s">
        <v>602</v>
      </c>
      <c r="C10" s="842" t="s">
        <v>603</v>
      </c>
      <c r="D10" s="847"/>
      <c r="E10" s="847"/>
      <c r="F10" s="848"/>
    </row>
    <row r="11" spans="1:6" ht="18.75" customHeight="1">
      <c r="A11" s="842" t="s">
        <v>604</v>
      </c>
      <c r="B11" s="846" t="s">
        <v>605</v>
      </c>
      <c r="C11" s="842" t="s">
        <v>606</v>
      </c>
      <c r="D11" s="847">
        <v>881965</v>
      </c>
      <c r="E11" s="847">
        <v>881965</v>
      </c>
      <c r="F11" s="848">
        <f>E11/D11*100</f>
        <v>100</v>
      </c>
    </row>
    <row r="12" spans="1:6" ht="18.75" customHeight="1">
      <c r="A12" s="842" t="s">
        <v>607</v>
      </c>
      <c r="B12" s="846" t="s">
        <v>608</v>
      </c>
      <c r="C12" s="842" t="s">
        <v>609</v>
      </c>
      <c r="D12" s="847"/>
      <c r="E12" s="847"/>
      <c r="F12" s="848"/>
    </row>
    <row r="13" spans="1:6" ht="18.75" customHeight="1">
      <c r="A13" s="842" t="s">
        <v>610</v>
      </c>
      <c r="B13" s="846" t="s">
        <v>611</v>
      </c>
      <c r="C13" s="842" t="s">
        <v>612</v>
      </c>
      <c r="D13" s="847"/>
      <c r="E13" s="847"/>
      <c r="F13" s="848"/>
    </row>
    <row r="14" spans="1:6" ht="18.75" customHeight="1">
      <c r="A14" s="1033" t="s">
        <v>613</v>
      </c>
      <c r="B14" s="1033"/>
      <c r="C14" s="843"/>
      <c r="D14" s="844">
        <f>SUM(D15:D21)</f>
        <v>1508114</v>
      </c>
      <c r="E14" s="844">
        <f>SUM(E15:E21)</f>
        <v>809043.14</v>
      </c>
      <c r="F14" s="845">
        <f>E14/D14*100</f>
        <v>53.64602012845183</v>
      </c>
    </row>
    <row r="15" spans="1:6" ht="18.75" customHeight="1">
      <c r="A15" s="842" t="s">
        <v>590</v>
      </c>
      <c r="B15" s="846" t="s">
        <v>614</v>
      </c>
      <c r="C15" s="842" t="s">
        <v>615</v>
      </c>
      <c r="D15" s="847">
        <v>1508114</v>
      </c>
      <c r="E15" s="847">
        <v>809043.14</v>
      </c>
      <c r="F15" s="848">
        <f>E15/D15*100</f>
        <v>53.64602012845183</v>
      </c>
    </row>
    <row r="16" spans="1:6" ht="18.75" customHeight="1">
      <c r="A16" s="842" t="s">
        <v>593</v>
      </c>
      <c r="B16" s="846" t="s">
        <v>616</v>
      </c>
      <c r="C16" s="842" t="s">
        <v>615</v>
      </c>
      <c r="D16" s="847"/>
      <c r="E16" s="847"/>
      <c r="F16" s="848"/>
    </row>
    <row r="17" spans="1:6" ht="43.5" customHeight="1">
      <c r="A17" s="842" t="s">
        <v>595</v>
      </c>
      <c r="B17" s="849" t="s">
        <v>617</v>
      </c>
      <c r="C17" s="842" t="s">
        <v>618</v>
      </c>
      <c r="D17" s="847"/>
      <c r="E17" s="847"/>
      <c r="F17" s="848"/>
    </row>
    <row r="18" spans="1:6" ht="18.75" customHeight="1">
      <c r="A18" s="842" t="s">
        <v>598</v>
      </c>
      <c r="B18" s="846" t="s">
        <v>619</v>
      </c>
      <c r="C18" s="842" t="s">
        <v>620</v>
      </c>
      <c r="D18" s="847"/>
      <c r="E18" s="847"/>
      <c r="F18" s="848"/>
    </row>
    <row r="19" spans="1:6" ht="18.75" customHeight="1">
      <c r="A19" s="842" t="s">
        <v>601</v>
      </c>
      <c r="B19" s="846" t="s">
        <v>621</v>
      </c>
      <c r="C19" s="842" t="s">
        <v>622</v>
      </c>
      <c r="D19" s="847"/>
      <c r="E19" s="847"/>
      <c r="F19" s="848"/>
    </row>
    <row r="20" spans="1:6" ht="18.75" customHeight="1">
      <c r="A20" s="842" t="s">
        <v>604</v>
      </c>
      <c r="B20" s="846" t="s">
        <v>623</v>
      </c>
      <c r="C20" s="842" t="s">
        <v>624</v>
      </c>
      <c r="D20" s="847"/>
      <c r="E20" s="847"/>
      <c r="F20" s="848"/>
    </row>
    <row r="21" spans="1:6" ht="18.75" customHeight="1">
      <c r="A21" s="842" t="s">
        <v>607</v>
      </c>
      <c r="B21" s="846" t="s">
        <v>625</v>
      </c>
      <c r="C21" s="842" t="s">
        <v>626</v>
      </c>
      <c r="D21" s="847"/>
      <c r="E21" s="847"/>
      <c r="F21" s="850"/>
    </row>
    <row r="22" spans="1:6" ht="15" customHeight="1">
      <c r="A22" s="851"/>
      <c r="B22" s="852"/>
      <c r="C22" s="852"/>
      <c r="D22" s="852"/>
      <c r="E22" s="852"/>
      <c r="F22" s="852"/>
    </row>
    <row r="23" spans="1:6" ht="12.75" customHeight="1">
      <c r="A23" s="853"/>
      <c r="B23" s="854"/>
      <c r="C23" s="854"/>
      <c r="D23" s="854"/>
      <c r="E23" s="854"/>
      <c r="F23" s="854"/>
    </row>
  </sheetData>
  <mergeCells count="3">
    <mergeCell ref="A1:F1"/>
    <mergeCell ref="A5:B5"/>
    <mergeCell ref="A14:B14"/>
  </mergeCells>
  <printOptions horizontalCentered="1"/>
  <pageMargins left="0.5902777777777778" right="0.5902777777777778" top="0.9534722222222223" bottom="0.9534722222222223" header="0.5902777777777778" footer="0.5902777777777778"/>
  <pageSetup horizontalDpi="300" verticalDpi="300" orientation="portrait" paperSize="9" scale="75" r:id="rId1"/>
  <headerFooter alignWithMargins="0">
    <oddHeader>&amp;R&amp;"Times New Roman,Normalny"&amp;12Załącznik Nr 28 do wykonania budżetu Gminy Barlinek za I półrocze 2010 r.</oddHeader>
    <oddFooter>&amp;C&amp;"Times New Roman,Normalny"&amp;12Strona &amp;P z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108"/>
  <sheetViews>
    <sheetView showGridLines="0" defaultGridColor="0" view="pageBreakPreview" zoomScale="70" zoomScaleSheetLayoutView="70" colorId="15" workbookViewId="0" topLeftCell="A1">
      <selection activeCell="G2" sqref="G2"/>
    </sheetView>
  </sheetViews>
  <sheetFormatPr defaultColWidth="9.00390625" defaultRowHeight="12.75"/>
  <cols>
    <col min="1" max="1" width="5.75390625" style="855" customWidth="1"/>
    <col min="2" max="2" width="8.75390625" style="855" customWidth="1"/>
    <col min="3" max="3" width="0" style="855" hidden="1" customWidth="1"/>
    <col min="4" max="4" width="50.75390625" style="855" customWidth="1"/>
    <col min="5" max="5" width="19.875" style="855" customWidth="1"/>
    <col min="6" max="6" width="16.625" style="837" customWidth="1"/>
    <col min="7" max="7" width="10.625" style="837" customWidth="1"/>
    <col min="8" max="16384" width="8.75390625" style="855" customWidth="1"/>
  </cols>
  <sheetData>
    <row r="1" spans="1:7" ht="42.75" customHeight="1">
      <c r="A1" s="1032" t="s">
        <v>627</v>
      </c>
      <c r="B1" s="1032"/>
      <c r="C1" s="1032"/>
      <c r="D1" s="1032"/>
      <c r="E1" s="1032"/>
      <c r="F1" s="1032"/>
      <c r="G1" s="1032"/>
    </row>
    <row r="2" spans="1:8" ht="15.75">
      <c r="A2" s="856"/>
      <c r="B2" s="856"/>
      <c r="C2" s="856"/>
      <c r="D2" s="856"/>
      <c r="E2" s="856"/>
      <c r="F2" s="856"/>
      <c r="G2" s="857"/>
      <c r="H2" s="858"/>
    </row>
    <row r="3" spans="1:7" ht="24.75" customHeight="1">
      <c r="A3" s="1034" t="s">
        <v>1</v>
      </c>
      <c r="B3" s="1034" t="s">
        <v>31</v>
      </c>
      <c r="C3" s="1034" t="s">
        <v>32</v>
      </c>
      <c r="D3" s="1034" t="s">
        <v>628</v>
      </c>
      <c r="E3" s="1034" t="s">
        <v>629</v>
      </c>
      <c r="F3" s="1034" t="s">
        <v>229</v>
      </c>
      <c r="G3" s="1034" t="s">
        <v>5</v>
      </c>
    </row>
    <row r="4" spans="1:7" s="859" customFormat="1" ht="24.75" customHeight="1">
      <c r="A4" s="1034"/>
      <c r="B4" s="1034"/>
      <c r="C4" s="1034"/>
      <c r="D4" s="1034"/>
      <c r="E4" s="1034"/>
      <c r="F4" s="1034"/>
      <c r="G4" s="1034"/>
    </row>
    <row r="5" spans="1:7" s="861" customFormat="1" ht="12.75">
      <c r="A5" s="860">
        <v>1</v>
      </c>
      <c r="B5" s="860">
        <v>2</v>
      </c>
      <c r="C5" s="860">
        <v>3</v>
      </c>
      <c r="D5" s="860">
        <v>4</v>
      </c>
      <c r="E5" s="860">
        <v>5</v>
      </c>
      <c r="F5" s="860">
        <v>6</v>
      </c>
      <c r="G5" s="860">
        <v>7</v>
      </c>
    </row>
    <row r="6" spans="1:8" s="865" customFormat="1" ht="15.75" customHeight="1">
      <c r="A6" s="1035" t="s">
        <v>630</v>
      </c>
      <c r="B6" s="1035"/>
      <c r="C6" s="1035"/>
      <c r="D6" s="1035"/>
      <c r="E6" s="862">
        <f>E7+E9+E11</f>
        <v>9569</v>
      </c>
      <c r="F6" s="862">
        <f>SUM(F7)</f>
        <v>1487.55</v>
      </c>
      <c r="G6" s="863">
        <f aca="true" t="shared" si="0" ref="G6:G37">F6/E6*100</f>
        <v>15.545511547706134</v>
      </c>
      <c r="H6" s="864"/>
    </row>
    <row r="7" spans="1:7" ht="19.5" customHeight="1">
      <c r="A7" s="460">
        <v>900</v>
      </c>
      <c r="B7" s="460"/>
      <c r="C7" s="460"/>
      <c r="D7" s="461" t="s">
        <v>406</v>
      </c>
      <c r="E7" s="866">
        <f>E8</f>
        <v>3569</v>
      </c>
      <c r="F7" s="866">
        <f>F8</f>
        <v>1487.55</v>
      </c>
      <c r="G7" s="867">
        <f t="shared" si="0"/>
        <v>41.679742224712804</v>
      </c>
    </row>
    <row r="8" spans="1:7" ht="15.75">
      <c r="A8" s="464"/>
      <c r="B8" s="464">
        <v>90095</v>
      </c>
      <c r="C8" s="464"/>
      <c r="D8" s="341" t="s">
        <v>42</v>
      </c>
      <c r="E8" s="868">
        <v>3569</v>
      </c>
      <c r="F8" s="334">
        <v>1487.55</v>
      </c>
      <c r="G8" s="867">
        <f t="shared" si="0"/>
        <v>41.679742224712804</v>
      </c>
    </row>
    <row r="9" spans="1:7" ht="15.75">
      <c r="A9" s="460">
        <v>921</v>
      </c>
      <c r="B9" s="460"/>
      <c r="C9" s="460"/>
      <c r="D9" s="461" t="s">
        <v>187</v>
      </c>
      <c r="E9" s="869">
        <f>E10</f>
        <v>3500</v>
      </c>
      <c r="F9" s="869">
        <v>0</v>
      </c>
      <c r="G9" s="867">
        <f t="shared" si="0"/>
        <v>0</v>
      </c>
    </row>
    <row r="10" spans="1:7" ht="15.75">
      <c r="A10" s="464"/>
      <c r="B10" s="464">
        <v>92195</v>
      </c>
      <c r="C10" s="464"/>
      <c r="D10" s="341" t="s">
        <v>42</v>
      </c>
      <c r="E10" s="868">
        <v>3500</v>
      </c>
      <c r="F10" s="869">
        <v>0</v>
      </c>
      <c r="G10" s="867">
        <f t="shared" si="0"/>
        <v>0</v>
      </c>
    </row>
    <row r="11" spans="1:7" ht="15.75">
      <c r="A11" s="460">
        <v>926</v>
      </c>
      <c r="B11" s="460"/>
      <c r="C11" s="460"/>
      <c r="D11" s="461" t="s">
        <v>190</v>
      </c>
      <c r="E11" s="869">
        <v>2500</v>
      </c>
      <c r="F11" s="869">
        <v>0</v>
      </c>
      <c r="G11" s="867">
        <f t="shared" si="0"/>
        <v>0</v>
      </c>
    </row>
    <row r="12" spans="1:7" ht="15.75">
      <c r="A12" s="464"/>
      <c r="B12" s="464">
        <v>92695</v>
      </c>
      <c r="C12" s="464"/>
      <c r="D12" s="341" t="s">
        <v>42</v>
      </c>
      <c r="E12" s="868">
        <v>2500</v>
      </c>
      <c r="F12" s="869">
        <v>0</v>
      </c>
      <c r="G12" s="867">
        <f t="shared" si="0"/>
        <v>0</v>
      </c>
    </row>
    <row r="13" spans="1:7" s="859" customFormat="1" ht="15.75" customHeight="1">
      <c r="A13" s="1035" t="s">
        <v>631</v>
      </c>
      <c r="B13" s="1035"/>
      <c r="C13" s="1035"/>
      <c r="D13" s="1035"/>
      <c r="E13" s="862">
        <f>E14+E16</f>
        <v>7020</v>
      </c>
      <c r="F13" s="870">
        <v>1386.01</v>
      </c>
      <c r="G13" s="863">
        <f t="shared" si="0"/>
        <v>19.743732193732193</v>
      </c>
    </row>
    <row r="14" spans="1:7" ht="19.5" customHeight="1">
      <c r="A14" s="460">
        <v>900</v>
      </c>
      <c r="B14" s="460"/>
      <c r="C14" s="460"/>
      <c r="D14" s="461" t="s">
        <v>406</v>
      </c>
      <c r="E14" s="869">
        <v>1600</v>
      </c>
      <c r="F14" s="869">
        <v>0</v>
      </c>
      <c r="G14" s="867">
        <f t="shared" si="0"/>
        <v>0</v>
      </c>
    </row>
    <row r="15" spans="1:7" ht="15.75">
      <c r="A15" s="464"/>
      <c r="B15" s="464">
        <v>90004</v>
      </c>
      <c r="C15" s="464"/>
      <c r="D15" s="243" t="s">
        <v>409</v>
      </c>
      <c r="E15" s="868">
        <v>1600</v>
      </c>
      <c r="F15" s="869">
        <v>0</v>
      </c>
      <c r="G15" s="867">
        <f t="shared" si="0"/>
        <v>0</v>
      </c>
    </row>
    <row r="16" spans="1:7" ht="15.75">
      <c r="A16" s="460">
        <v>921</v>
      </c>
      <c r="B16" s="460"/>
      <c r="C16" s="460"/>
      <c r="D16" s="461" t="s">
        <v>187</v>
      </c>
      <c r="E16" s="869">
        <f>E18+E17</f>
        <v>5420</v>
      </c>
      <c r="F16" s="869">
        <v>1386.01</v>
      </c>
      <c r="G16" s="867">
        <f t="shared" si="0"/>
        <v>25.57214022140221</v>
      </c>
    </row>
    <row r="17" spans="1:7" ht="15.75">
      <c r="A17" s="460"/>
      <c r="B17" s="294">
        <v>92109</v>
      </c>
      <c r="C17" s="294"/>
      <c r="D17" s="243" t="s">
        <v>188</v>
      </c>
      <c r="E17" s="868">
        <v>3120</v>
      </c>
      <c r="F17" s="871">
        <v>0</v>
      </c>
      <c r="G17" s="867">
        <f t="shared" si="0"/>
        <v>0</v>
      </c>
    </row>
    <row r="18" spans="1:7" ht="15.75">
      <c r="A18" s="464"/>
      <c r="B18" s="464">
        <v>92195</v>
      </c>
      <c r="C18" s="464"/>
      <c r="D18" s="341" t="s">
        <v>42</v>
      </c>
      <c r="E18" s="868">
        <v>2300</v>
      </c>
      <c r="F18" s="871">
        <v>1386.01</v>
      </c>
      <c r="G18" s="867">
        <f t="shared" si="0"/>
        <v>60.26130434782608</v>
      </c>
    </row>
    <row r="19" spans="1:7" s="859" customFormat="1" ht="15.75" customHeight="1">
      <c r="A19" s="1035" t="s">
        <v>632</v>
      </c>
      <c r="B19" s="1035"/>
      <c r="C19" s="1035"/>
      <c r="D19" s="1035"/>
      <c r="E19" s="862">
        <f>E20</f>
        <v>5477</v>
      </c>
      <c r="F19" s="870">
        <v>0</v>
      </c>
      <c r="G19" s="863">
        <f t="shared" si="0"/>
        <v>0</v>
      </c>
    </row>
    <row r="20" spans="1:7" ht="19.5" customHeight="1">
      <c r="A20" s="460">
        <v>900</v>
      </c>
      <c r="B20" s="460"/>
      <c r="C20" s="460"/>
      <c r="D20" s="461" t="s">
        <v>406</v>
      </c>
      <c r="E20" s="869">
        <f>E21</f>
        <v>5477</v>
      </c>
      <c r="F20" s="869">
        <v>0</v>
      </c>
      <c r="G20" s="867">
        <f t="shared" si="0"/>
        <v>0</v>
      </c>
    </row>
    <row r="21" spans="1:7" ht="15.75">
      <c r="A21" s="464"/>
      <c r="B21" s="294">
        <v>90015</v>
      </c>
      <c r="C21" s="294"/>
      <c r="D21" s="243" t="s">
        <v>411</v>
      </c>
      <c r="E21" s="868">
        <v>5477</v>
      </c>
      <c r="F21" s="871">
        <v>0</v>
      </c>
      <c r="G21" s="867">
        <f t="shared" si="0"/>
        <v>0</v>
      </c>
    </row>
    <row r="22" spans="1:7" s="859" customFormat="1" ht="15.75" customHeight="1">
      <c r="A22" s="1035" t="s">
        <v>633</v>
      </c>
      <c r="B22" s="1035"/>
      <c r="C22" s="1035"/>
      <c r="D22" s="1035"/>
      <c r="E22" s="862">
        <f>E23</f>
        <v>4400</v>
      </c>
      <c r="F22" s="870">
        <f>SUM(F23)</f>
        <v>539.76</v>
      </c>
      <c r="G22" s="863">
        <f t="shared" si="0"/>
        <v>12.267272727272726</v>
      </c>
    </row>
    <row r="23" spans="1:7" ht="15.75">
      <c r="A23" s="460">
        <v>921</v>
      </c>
      <c r="B23" s="460"/>
      <c r="C23" s="460"/>
      <c r="D23" s="461" t="s">
        <v>187</v>
      </c>
      <c r="E23" s="869">
        <f>E25+E24</f>
        <v>4400</v>
      </c>
      <c r="F23" s="869">
        <f>SUM(F24:F25)</f>
        <v>539.76</v>
      </c>
      <c r="G23" s="867">
        <f t="shared" si="0"/>
        <v>12.267272727272726</v>
      </c>
    </row>
    <row r="24" spans="1:7" ht="15.75">
      <c r="A24" s="460"/>
      <c r="B24" s="294">
        <v>92109</v>
      </c>
      <c r="C24" s="294"/>
      <c r="D24" s="243" t="s">
        <v>188</v>
      </c>
      <c r="E24" s="868">
        <v>3000</v>
      </c>
      <c r="F24" s="871">
        <v>57.44</v>
      </c>
      <c r="G24" s="867">
        <f t="shared" si="0"/>
        <v>1.9146666666666665</v>
      </c>
    </row>
    <row r="25" spans="1:7" ht="15.75">
      <c r="A25" s="464"/>
      <c r="B25" s="464">
        <v>92195</v>
      </c>
      <c r="C25" s="464"/>
      <c r="D25" s="341" t="s">
        <v>42</v>
      </c>
      <c r="E25" s="868">
        <v>1400</v>
      </c>
      <c r="F25" s="871">
        <v>482.32</v>
      </c>
      <c r="G25" s="867">
        <f t="shared" si="0"/>
        <v>34.45142857142857</v>
      </c>
    </row>
    <row r="26" spans="1:7" s="859" customFormat="1" ht="15.75" customHeight="1">
      <c r="A26" s="1035" t="s">
        <v>634</v>
      </c>
      <c r="B26" s="1035"/>
      <c r="C26" s="1035"/>
      <c r="D26" s="1035"/>
      <c r="E26" s="862">
        <f>E27+E30</f>
        <v>8545</v>
      </c>
      <c r="F26" s="870">
        <f>SUM(F27)</f>
        <v>8344.27</v>
      </c>
      <c r="G26" s="863">
        <f t="shared" si="0"/>
        <v>97.65090696313634</v>
      </c>
    </row>
    <row r="27" spans="1:7" ht="15.75">
      <c r="A27" s="460">
        <v>921</v>
      </c>
      <c r="B27" s="460"/>
      <c r="C27" s="460"/>
      <c r="D27" s="461" t="s">
        <v>187</v>
      </c>
      <c r="E27" s="869">
        <f>E29+E28</f>
        <v>8345</v>
      </c>
      <c r="F27" s="869">
        <f>SUM(F28:F29)</f>
        <v>8344.27</v>
      </c>
      <c r="G27" s="867">
        <f t="shared" si="0"/>
        <v>99.99125224685442</v>
      </c>
    </row>
    <row r="28" spans="1:7" ht="15.75">
      <c r="A28" s="460"/>
      <c r="B28" s="294">
        <v>92109</v>
      </c>
      <c r="C28" s="294"/>
      <c r="D28" s="243" t="s">
        <v>188</v>
      </c>
      <c r="E28" s="868">
        <v>7650</v>
      </c>
      <c r="F28" s="871">
        <v>7649.27</v>
      </c>
      <c r="G28" s="867">
        <f t="shared" si="0"/>
        <v>99.99045751633987</v>
      </c>
    </row>
    <row r="29" spans="1:7" ht="15.75">
      <c r="A29" s="464"/>
      <c r="B29" s="464">
        <v>92195</v>
      </c>
      <c r="C29" s="464"/>
      <c r="D29" s="341" t="s">
        <v>42</v>
      </c>
      <c r="E29" s="868">
        <v>695</v>
      </c>
      <c r="F29" s="871">
        <v>695</v>
      </c>
      <c r="G29" s="867">
        <f t="shared" si="0"/>
        <v>100</v>
      </c>
    </row>
    <row r="30" spans="1:7" ht="15.75">
      <c r="A30" s="460">
        <v>926</v>
      </c>
      <c r="B30" s="460"/>
      <c r="C30" s="460"/>
      <c r="D30" s="461" t="s">
        <v>190</v>
      </c>
      <c r="E30" s="869">
        <v>200</v>
      </c>
      <c r="F30" s="866">
        <v>0</v>
      </c>
      <c r="G30" s="867">
        <f t="shared" si="0"/>
        <v>0</v>
      </c>
    </row>
    <row r="31" spans="1:7" ht="15.75">
      <c r="A31" s="464"/>
      <c r="B31" s="464">
        <v>92695</v>
      </c>
      <c r="C31" s="464"/>
      <c r="D31" s="341" t="s">
        <v>42</v>
      </c>
      <c r="E31" s="868">
        <v>200</v>
      </c>
      <c r="F31" s="871">
        <v>0</v>
      </c>
      <c r="G31" s="867">
        <f t="shared" si="0"/>
        <v>0</v>
      </c>
    </row>
    <row r="32" spans="1:7" s="859" customFormat="1" ht="15.75" customHeight="1">
      <c r="A32" s="1035" t="s">
        <v>635</v>
      </c>
      <c r="B32" s="1035"/>
      <c r="C32" s="1035"/>
      <c r="D32" s="1035"/>
      <c r="E32" s="862">
        <f>SUM(E33+E35+E37)</f>
        <v>10043</v>
      </c>
      <c r="F32" s="870">
        <f>SUM(F33+F35)</f>
        <v>9396</v>
      </c>
      <c r="G32" s="863">
        <f t="shared" si="0"/>
        <v>93.55770188190779</v>
      </c>
    </row>
    <row r="33" spans="1:7" ht="19.5" customHeight="1">
      <c r="A33" s="460">
        <v>900</v>
      </c>
      <c r="B33" s="460"/>
      <c r="C33" s="460"/>
      <c r="D33" s="461" t="s">
        <v>406</v>
      </c>
      <c r="E33" s="869">
        <v>5000</v>
      </c>
      <c r="F33" s="869">
        <v>5000</v>
      </c>
      <c r="G33" s="867">
        <f t="shared" si="0"/>
        <v>100</v>
      </c>
    </row>
    <row r="34" spans="1:7" ht="15.75">
      <c r="A34" s="464"/>
      <c r="B34" s="464">
        <v>90004</v>
      </c>
      <c r="C34" s="464"/>
      <c r="D34" s="243" t="s">
        <v>409</v>
      </c>
      <c r="E34" s="868">
        <v>5000</v>
      </c>
      <c r="F34" s="871">
        <v>5000</v>
      </c>
      <c r="G34" s="867">
        <f t="shared" si="0"/>
        <v>100</v>
      </c>
    </row>
    <row r="35" spans="1:7" ht="15.75">
      <c r="A35" s="460">
        <v>921</v>
      </c>
      <c r="B35" s="460"/>
      <c r="C35" s="460"/>
      <c r="D35" s="461" t="s">
        <v>187</v>
      </c>
      <c r="E35" s="869">
        <f>SUM(E36)</f>
        <v>4794</v>
      </c>
      <c r="F35" s="869">
        <f>SUM(F36)</f>
        <v>4396</v>
      </c>
      <c r="G35" s="867">
        <f t="shared" si="0"/>
        <v>91.6979557780559</v>
      </c>
    </row>
    <row r="36" spans="1:7" ht="15.75">
      <c r="A36" s="464"/>
      <c r="B36" s="464">
        <v>92195</v>
      </c>
      <c r="C36" s="464"/>
      <c r="D36" s="341" t="s">
        <v>42</v>
      </c>
      <c r="E36" s="868">
        <v>4794</v>
      </c>
      <c r="F36" s="871">
        <f>9396-F34</f>
        <v>4396</v>
      </c>
      <c r="G36" s="867">
        <f t="shared" si="0"/>
        <v>91.6979557780559</v>
      </c>
    </row>
    <row r="37" spans="1:7" ht="15.75">
      <c r="A37" s="460">
        <v>926</v>
      </c>
      <c r="B37" s="460"/>
      <c r="C37" s="460"/>
      <c r="D37" s="461" t="s">
        <v>190</v>
      </c>
      <c r="E37" s="869">
        <v>249</v>
      </c>
      <c r="F37" s="869">
        <v>0</v>
      </c>
      <c r="G37" s="867">
        <f t="shared" si="0"/>
        <v>0</v>
      </c>
    </row>
    <row r="38" spans="1:7" ht="15.75">
      <c r="A38" s="464"/>
      <c r="B38" s="464">
        <v>92695</v>
      </c>
      <c r="C38" s="464"/>
      <c r="D38" s="341" t="s">
        <v>42</v>
      </c>
      <c r="E38" s="868">
        <v>249</v>
      </c>
      <c r="F38" s="871">
        <v>0</v>
      </c>
      <c r="G38" s="867">
        <f aca="true" t="shared" si="1" ref="G38:G69">F38/E38*100</f>
        <v>0</v>
      </c>
    </row>
    <row r="39" spans="1:7" s="859" customFormat="1" ht="15.75" customHeight="1">
      <c r="A39" s="1035" t="s">
        <v>636</v>
      </c>
      <c r="B39" s="1035"/>
      <c r="C39" s="1035"/>
      <c r="D39" s="1035"/>
      <c r="E39" s="862">
        <f>SUM(E40+E42)</f>
        <v>7704</v>
      </c>
      <c r="F39" s="870">
        <f>SUM(F40)</f>
        <v>355.2</v>
      </c>
      <c r="G39" s="863">
        <f t="shared" si="1"/>
        <v>4.610591900311526</v>
      </c>
    </row>
    <row r="40" spans="1:7" ht="19.5" customHeight="1">
      <c r="A40" s="460">
        <v>900</v>
      </c>
      <c r="B40" s="460"/>
      <c r="C40" s="460"/>
      <c r="D40" s="461" t="s">
        <v>406</v>
      </c>
      <c r="E40" s="869">
        <v>6834</v>
      </c>
      <c r="F40" s="869">
        <f>SUM(F42)</f>
        <v>355.2</v>
      </c>
      <c r="G40" s="867">
        <f t="shared" si="1"/>
        <v>5.197541703248463</v>
      </c>
    </row>
    <row r="41" spans="1:7" ht="15.75">
      <c r="A41" s="464"/>
      <c r="B41" s="464">
        <v>90095</v>
      </c>
      <c r="C41" s="464"/>
      <c r="D41" s="341" t="s">
        <v>42</v>
      </c>
      <c r="E41" s="868">
        <v>6834</v>
      </c>
      <c r="F41" s="871">
        <v>0</v>
      </c>
      <c r="G41" s="867">
        <f t="shared" si="1"/>
        <v>0</v>
      </c>
    </row>
    <row r="42" spans="1:7" ht="15.75">
      <c r="A42" s="460">
        <v>921</v>
      </c>
      <c r="B42" s="460"/>
      <c r="C42" s="460"/>
      <c r="D42" s="461" t="s">
        <v>187</v>
      </c>
      <c r="E42" s="869">
        <v>870</v>
      </c>
      <c r="F42" s="869">
        <v>355.2</v>
      </c>
      <c r="G42" s="867">
        <f t="shared" si="1"/>
        <v>40.82758620689655</v>
      </c>
    </row>
    <row r="43" spans="1:7" ht="15.75">
      <c r="A43" s="464"/>
      <c r="B43" s="464">
        <v>92195</v>
      </c>
      <c r="C43" s="464"/>
      <c r="D43" s="341" t="s">
        <v>42</v>
      </c>
      <c r="E43" s="868">
        <v>870</v>
      </c>
      <c r="F43" s="871">
        <v>355.2</v>
      </c>
      <c r="G43" s="867">
        <f t="shared" si="1"/>
        <v>40.82758620689655</v>
      </c>
    </row>
    <row r="44" spans="1:7" s="859" customFormat="1" ht="15.75" customHeight="1">
      <c r="A44" s="1035" t="s">
        <v>637</v>
      </c>
      <c r="B44" s="1035"/>
      <c r="C44" s="1035"/>
      <c r="D44" s="1035"/>
      <c r="E44" s="862">
        <f>SUM(E45+E47+E50)</f>
        <v>19775</v>
      </c>
      <c r="F44" s="870">
        <f>SUM(F47)</f>
        <v>2975.7</v>
      </c>
      <c r="G44" s="863">
        <f t="shared" si="1"/>
        <v>15.047787610619467</v>
      </c>
    </row>
    <row r="45" spans="1:7" ht="19.5" customHeight="1">
      <c r="A45" s="460">
        <v>900</v>
      </c>
      <c r="B45" s="460"/>
      <c r="C45" s="460"/>
      <c r="D45" s="461" t="s">
        <v>406</v>
      </c>
      <c r="E45" s="869">
        <f>SUM(E46)</f>
        <v>1100</v>
      </c>
      <c r="F45" s="869">
        <v>0</v>
      </c>
      <c r="G45" s="867">
        <f t="shared" si="1"/>
        <v>0</v>
      </c>
    </row>
    <row r="46" spans="1:7" ht="15.75">
      <c r="A46" s="464"/>
      <c r="B46" s="464">
        <v>90004</v>
      </c>
      <c r="C46" s="464"/>
      <c r="D46" s="243" t="s">
        <v>409</v>
      </c>
      <c r="E46" s="868">
        <v>1100</v>
      </c>
      <c r="F46" s="869">
        <v>0</v>
      </c>
      <c r="G46" s="867">
        <f t="shared" si="1"/>
        <v>0</v>
      </c>
    </row>
    <row r="47" spans="1:7" ht="15.75">
      <c r="A47" s="460">
        <v>921</v>
      </c>
      <c r="B47" s="460"/>
      <c r="C47" s="460"/>
      <c r="D47" s="461" t="s">
        <v>187</v>
      </c>
      <c r="E47" s="869">
        <f>SUM(E48:E49)</f>
        <v>16628</v>
      </c>
      <c r="F47" s="869">
        <f>SUM(F48:F49)</f>
        <v>2975.7</v>
      </c>
      <c r="G47" s="867">
        <f t="shared" si="1"/>
        <v>17.895718065912916</v>
      </c>
    </row>
    <row r="48" spans="1:7" ht="15.75">
      <c r="A48" s="460"/>
      <c r="B48" s="294">
        <v>92109</v>
      </c>
      <c r="C48" s="294"/>
      <c r="D48" s="243" t="s">
        <v>188</v>
      </c>
      <c r="E48" s="868">
        <v>14478</v>
      </c>
      <c r="F48" s="871">
        <v>2532.27</v>
      </c>
      <c r="G48" s="867">
        <f t="shared" si="1"/>
        <v>17.490468296726068</v>
      </c>
    </row>
    <row r="49" spans="1:7" ht="15.75">
      <c r="A49" s="464"/>
      <c r="B49" s="464">
        <v>92195</v>
      </c>
      <c r="C49" s="464"/>
      <c r="D49" s="341" t="s">
        <v>42</v>
      </c>
      <c r="E49" s="868">
        <v>2150</v>
      </c>
      <c r="F49" s="871">
        <v>443.43</v>
      </c>
      <c r="G49" s="867">
        <f t="shared" si="1"/>
        <v>20.6246511627907</v>
      </c>
    </row>
    <row r="50" spans="1:7" ht="15.75">
      <c r="A50" s="460">
        <v>926</v>
      </c>
      <c r="B50" s="460"/>
      <c r="C50" s="460"/>
      <c r="D50" s="461" t="s">
        <v>190</v>
      </c>
      <c r="E50" s="869">
        <v>2047</v>
      </c>
      <c r="F50" s="869">
        <v>0</v>
      </c>
      <c r="G50" s="867">
        <f t="shared" si="1"/>
        <v>0</v>
      </c>
    </row>
    <row r="51" spans="1:7" ht="15.75">
      <c r="A51" s="464"/>
      <c r="B51" s="464">
        <v>92695</v>
      </c>
      <c r="C51" s="464"/>
      <c r="D51" s="341" t="s">
        <v>42</v>
      </c>
      <c r="E51" s="868">
        <v>2047</v>
      </c>
      <c r="F51" s="871">
        <v>0</v>
      </c>
      <c r="G51" s="867">
        <f t="shared" si="1"/>
        <v>0</v>
      </c>
    </row>
    <row r="52" spans="1:7" s="859" customFormat="1" ht="15.75" customHeight="1">
      <c r="A52" s="1035" t="s">
        <v>638</v>
      </c>
      <c r="B52" s="1035"/>
      <c r="C52" s="1035"/>
      <c r="D52" s="1035"/>
      <c r="E52" s="862">
        <f>SUM(E53+E55+E57)</f>
        <v>6585</v>
      </c>
      <c r="F52" s="870">
        <f>SUM(F55+F57)</f>
        <v>1095.25</v>
      </c>
      <c r="G52" s="863">
        <f t="shared" si="1"/>
        <v>16.632498101746393</v>
      </c>
    </row>
    <row r="53" spans="1:7" ht="15.75">
      <c r="A53" s="460">
        <v>600</v>
      </c>
      <c r="B53" s="460"/>
      <c r="C53" s="872"/>
      <c r="D53" s="873" t="s">
        <v>45</v>
      </c>
      <c r="E53" s="462">
        <v>1000</v>
      </c>
      <c r="F53" s="869">
        <v>0</v>
      </c>
      <c r="G53" s="867">
        <f t="shared" si="1"/>
        <v>0</v>
      </c>
    </row>
    <row r="54" spans="1:7" ht="15.75">
      <c r="A54" s="460"/>
      <c r="B54" s="464">
        <v>60095</v>
      </c>
      <c r="C54" s="464"/>
      <c r="D54" s="874" t="s">
        <v>42</v>
      </c>
      <c r="E54" s="868">
        <v>1000</v>
      </c>
      <c r="F54" s="871">
        <v>0</v>
      </c>
      <c r="G54" s="867">
        <f t="shared" si="1"/>
        <v>0</v>
      </c>
    </row>
    <row r="55" spans="1:7" ht="19.5" customHeight="1">
      <c r="A55" s="460">
        <v>900</v>
      </c>
      <c r="B55" s="460"/>
      <c r="C55" s="460"/>
      <c r="D55" s="461" t="s">
        <v>406</v>
      </c>
      <c r="E55" s="869">
        <v>1000</v>
      </c>
      <c r="F55" s="869">
        <f>F56</f>
        <v>593.2</v>
      </c>
      <c r="G55" s="867">
        <f t="shared" si="1"/>
        <v>59.32000000000001</v>
      </c>
    </row>
    <row r="56" spans="1:7" ht="15.75">
      <c r="A56" s="875"/>
      <c r="B56" s="805">
        <v>90095</v>
      </c>
      <c r="C56" s="805"/>
      <c r="D56" s="876" t="s">
        <v>42</v>
      </c>
      <c r="E56" s="877">
        <v>1000</v>
      </c>
      <c r="F56" s="877">
        <v>593.2</v>
      </c>
      <c r="G56" s="878">
        <f t="shared" si="1"/>
        <v>59.32000000000001</v>
      </c>
    </row>
    <row r="57" spans="1:7" ht="15.75">
      <c r="A57" s="460">
        <v>921</v>
      </c>
      <c r="B57" s="460"/>
      <c r="C57" s="460"/>
      <c r="D57" s="461" t="s">
        <v>187</v>
      </c>
      <c r="E57" s="869">
        <f>SUM(E58:E59)</f>
        <v>4585</v>
      </c>
      <c r="F57" s="869">
        <f>F59</f>
        <v>502.05</v>
      </c>
      <c r="G57" s="867">
        <f t="shared" si="1"/>
        <v>10.949836423118867</v>
      </c>
    </row>
    <row r="58" spans="1:7" ht="15.75">
      <c r="A58" s="460"/>
      <c r="B58" s="294">
        <v>92109</v>
      </c>
      <c r="C58" s="294"/>
      <c r="D58" s="243" t="s">
        <v>188</v>
      </c>
      <c r="E58" s="868">
        <v>2125</v>
      </c>
      <c r="F58" s="871">
        <v>0</v>
      </c>
      <c r="G58" s="867">
        <f t="shared" si="1"/>
        <v>0</v>
      </c>
    </row>
    <row r="59" spans="1:7" ht="15.75">
      <c r="A59" s="464"/>
      <c r="B59" s="464">
        <v>92195</v>
      </c>
      <c r="C59" s="464"/>
      <c r="D59" s="341" t="s">
        <v>42</v>
      </c>
      <c r="E59" s="868">
        <v>2460</v>
      </c>
      <c r="F59" s="871">
        <v>502.05</v>
      </c>
      <c r="G59" s="867">
        <f t="shared" si="1"/>
        <v>20.408536585365855</v>
      </c>
    </row>
    <row r="60" spans="1:7" s="859" customFormat="1" ht="15.75" customHeight="1">
      <c r="A60" s="1035" t="s">
        <v>639</v>
      </c>
      <c r="B60" s="1035"/>
      <c r="C60" s="1035"/>
      <c r="D60" s="1035"/>
      <c r="E60" s="862">
        <f>SUM(E63+E65+E61)</f>
        <v>18900</v>
      </c>
      <c r="F60" s="870">
        <f>SUM(F63)</f>
        <v>650.03</v>
      </c>
      <c r="G60" s="863">
        <f t="shared" si="1"/>
        <v>3.439312169312169</v>
      </c>
    </row>
    <row r="61" spans="1:7" ht="15.75">
      <c r="A61" s="460">
        <v>600</v>
      </c>
      <c r="B61" s="460"/>
      <c r="C61" s="872"/>
      <c r="D61" s="873" t="s">
        <v>45</v>
      </c>
      <c r="E61" s="462">
        <v>5000</v>
      </c>
      <c r="F61" s="869">
        <v>0</v>
      </c>
      <c r="G61" s="867">
        <f t="shared" si="1"/>
        <v>0</v>
      </c>
    </row>
    <row r="62" spans="1:7" ht="15.75">
      <c r="A62" s="460"/>
      <c r="B62" s="294">
        <v>60016</v>
      </c>
      <c r="C62" s="879"/>
      <c r="D62" s="880" t="s">
        <v>46</v>
      </c>
      <c r="E62" s="868">
        <v>5000</v>
      </c>
      <c r="F62" s="871">
        <v>0</v>
      </c>
      <c r="G62" s="867">
        <f t="shared" si="1"/>
        <v>0</v>
      </c>
    </row>
    <row r="63" spans="1:7" ht="15.75">
      <c r="A63" s="460">
        <v>921</v>
      </c>
      <c r="B63" s="460"/>
      <c r="C63" s="460"/>
      <c r="D63" s="461" t="s">
        <v>187</v>
      </c>
      <c r="E63" s="869">
        <v>5600</v>
      </c>
      <c r="F63" s="869">
        <v>650.03</v>
      </c>
      <c r="G63" s="867">
        <f t="shared" si="1"/>
        <v>11.607678571428572</v>
      </c>
    </row>
    <row r="64" spans="1:7" ht="15.75">
      <c r="A64" s="464"/>
      <c r="B64" s="464">
        <v>92195</v>
      </c>
      <c r="C64" s="464"/>
      <c r="D64" s="341" t="s">
        <v>42</v>
      </c>
      <c r="E64" s="868">
        <v>5600</v>
      </c>
      <c r="F64" s="871">
        <v>650.03</v>
      </c>
      <c r="G64" s="867">
        <f t="shared" si="1"/>
        <v>11.607678571428572</v>
      </c>
    </row>
    <row r="65" spans="1:7" ht="15.75">
      <c r="A65" s="460">
        <v>926</v>
      </c>
      <c r="B65" s="460"/>
      <c r="C65" s="460"/>
      <c r="D65" s="461" t="s">
        <v>190</v>
      </c>
      <c r="E65" s="869">
        <v>8300</v>
      </c>
      <c r="F65" s="869">
        <v>0</v>
      </c>
      <c r="G65" s="867">
        <f t="shared" si="1"/>
        <v>0</v>
      </c>
    </row>
    <row r="66" spans="1:7" ht="15.75">
      <c r="A66" s="464"/>
      <c r="B66" s="464">
        <v>92695</v>
      </c>
      <c r="C66" s="464"/>
      <c r="D66" s="341" t="s">
        <v>42</v>
      </c>
      <c r="E66" s="868">
        <v>8300</v>
      </c>
      <c r="F66" s="871">
        <v>0</v>
      </c>
      <c r="G66" s="867">
        <f t="shared" si="1"/>
        <v>0</v>
      </c>
    </row>
    <row r="67" spans="1:7" s="859" customFormat="1" ht="15.75" customHeight="1">
      <c r="A67" s="1035" t="s">
        <v>640</v>
      </c>
      <c r="B67" s="1035"/>
      <c r="C67" s="1035"/>
      <c r="D67" s="1035"/>
      <c r="E67" s="862">
        <f>SUM(E68)</f>
        <v>7672</v>
      </c>
      <c r="F67" s="870">
        <f>SUM(F68)</f>
        <v>3200.8700000000003</v>
      </c>
      <c r="G67" s="863">
        <f t="shared" si="1"/>
        <v>41.721454640250265</v>
      </c>
    </row>
    <row r="68" spans="1:7" ht="15.75">
      <c r="A68" s="460">
        <v>921</v>
      </c>
      <c r="B68" s="460"/>
      <c r="C68" s="460"/>
      <c r="D68" s="461" t="s">
        <v>187</v>
      </c>
      <c r="E68" s="869">
        <f>SUM(E69:E70)</f>
        <v>7672</v>
      </c>
      <c r="F68" s="869">
        <f>SUM(F69:F70)</f>
        <v>3200.8700000000003</v>
      </c>
      <c r="G68" s="867">
        <f t="shared" si="1"/>
        <v>41.721454640250265</v>
      </c>
    </row>
    <row r="69" spans="1:7" ht="15.75">
      <c r="A69" s="460"/>
      <c r="B69" s="294">
        <v>92109</v>
      </c>
      <c r="C69" s="294"/>
      <c r="D69" s="243" t="s">
        <v>188</v>
      </c>
      <c r="E69" s="868">
        <v>6472</v>
      </c>
      <c r="F69" s="871">
        <v>3000.03</v>
      </c>
      <c r="G69" s="867">
        <f t="shared" si="1"/>
        <v>46.353986402966626</v>
      </c>
    </row>
    <row r="70" spans="1:7" ht="15.75">
      <c r="A70" s="464"/>
      <c r="B70" s="464">
        <v>92195</v>
      </c>
      <c r="C70" s="464"/>
      <c r="D70" s="341" t="s">
        <v>42</v>
      </c>
      <c r="E70" s="868">
        <v>1200</v>
      </c>
      <c r="F70" s="871">
        <v>200.84</v>
      </c>
      <c r="G70" s="867">
        <f aca="true" t="shared" si="2" ref="G70:G101">F70/E70*100</f>
        <v>16.736666666666665</v>
      </c>
    </row>
    <row r="71" spans="1:7" s="859" customFormat="1" ht="15.75" customHeight="1">
      <c r="A71" s="1035" t="s">
        <v>641</v>
      </c>
      <c r="B71" s="1035"/>
      <c r="C71" s="1035"/>
      <c r="D71" s="1035"/>
      <c r="E71" s="862">
        <f>SUM(E72+E74)</f>
        <v>5596</v>
      </c>
      <c r="F71" s="870">
        <f>SUM(F72)</f>
        <v>0</v>
      </c>
      <c r="G71" s="863">
        <f t="shared" si="2"/>
        <v>0</v>
      </c>
    </row>
    <row r="72" spans="1:7" ht="19.5" customHeight="1">
      <c r="A72" s="460">
        <v>900</v>
      </c>
      <c r="B72" s="460"/>
      <c r="C72" s="460"/>
      <c r="D72" s="461" t="s">
        <v>406</v>
      </c>
      <c r="E72" s="869">
        <v>4000</v>
      </c>
      <c r="F72" s="869">
        <v>0</v>
      </c>
      <c r="G72" s="867">
        <f t="shared" si="2"/>
        <v>0</v>
      </c>
    </row>
    <row r="73" spans="1:7" ht="15.75">
      <c r="A73" s="464"/>
      <c r="B73" s="294">
        <v>90015</v>
      </c>
      <c r="C73" s="294"/>
      <c r="D73" s="243" t="s">
        <v>411</v>
      </c>
      <c r="E73" s="868">
        <v>4000</v>
      </c>
      <c r="F73" s="871">
        <v>0</v>
      </c>
      <c r="G73" s="867">
        <f t="shared" si="2"/>
        <v>0</v>
      </c>
    </row>
    <row r="74" spans="1:7" ht="15.75">
      <c r="A74" s="460">
        <v>921</v>
      </c>
      <c r="B74" s="460"/>
      <c r="C74" s="460"/>
      <c r="D74" s="461" t="s">
        <v>187</v>
      </c>
      <c r="E74" s="869">
        <v>1596</v>
      </c>
      <c r="F74" s="869">
        <v>0</v>
      </c>
      <c r="G74" s="867">
        <f t="shared" si="2"/>
        <v>0</v>
      </c>
    </row>
    <row r="75" spans="1:7" ht="15.75">
      <c r="A75" s="464"/>
      <c r="B75" s="464">
        <v>92195</v>
      </c>
      <c r="C75" s="464"/>
      <c r="D75" s="341" t="s">
        <v>42</v>
      </c>
      <c r="E75" s="868">
        <v>1596</v>
      </c>
      <c r="F75" s="871">
        <v>0</v>
      </c>
      <c r="G75" s="867">
        <f t="shared" si="2"/>
        <v>0</v>
      </c>
    </row>
    <row r="76" spans="1:7" ht="15.75" customHeight="1">
      <c r="A76" s="1035" t="s">
        <v>642</v>
      </c>
      <c r="B76" s="1035"/>
      <c r="C76" s="1035"/>
      <c r="D76" s="1035"/>
      <c r="E76" s="862">
        <f>SUM(E77+E79)</f>
        <v>10500</v>
      </c>
      <c r="F76" s="870">
        <f>SUM(F79)</f>
        <v>952.76</v>
      </c>
      <c r="G76" s="863">
        <f t="shared" si="2"/>
        <v>9.073904761904762</v>
      </c>
    </row>
    <row r="77" spans="1:7" ht="15.75">
      <c r="A77" s="460">
        <v>600</v>
      </c>
      <c r="B77" s="460"/>
      <c r="C77" s="872"/>
      <c r="D77" s="873" t="s">
        <v>45</v>
      </c>
      <c r="E77" s="462">
        <v>5210</v>
      </c>
      <c r="F77" s="869">
        <v>0</v>
      </c>
      <c r="G77" s="867">
        <f t="shared" si="2"/>
        <v>0</v>
      </c>
    </row>
    <row r="78" spans="1:7" ht="15.75">
      <c r="A78" s="460"/>
      <c r="B78" s="294">
        <v>60016</v>
      </c>
      <c r="C78" s="879"/>
      <c r="D78" s="880" t="s">
        <v>46</v>
      </c>
      <c r="E78" s="868">
        <v>5210</v>
      </c>
      <c r="F78" s="871">
        <v>0</v>
      </c>
      <c r="G78" s="867">
        <f t="shared" si="2"/>
        <v>0</v>
      </c>
    </row>
    <row r="79" spans="1:7" ht="15.75">
      <c r="A79" s="460">
        <v>921</v>
      </c>
      <c r="B79" s="460"/>
      <c r="C79" s="460"/>
      <c r="D79" s="461" t="s">
        <v>187</v>
      </c>
      <c r="E79" s="869">
        <f>SUM(E80:E81)</f>
        <v>5290</v>
      </c>
      <c r="F79" s="869">
        <f>SUM(F80:F81)</f>
        <v>952.76</v>
      </c>
      <c r="G79" s="867">
        <f t="shared" si="2"/>
        <v>18.010586011342156</v>
      </c>
    </row>
    <row r="80" spans="1:7" ht="15.75">
      <c r="A80" s="460"/>
      <c r="B80" s="294">
        <v>92109</v>
      </c>
      <c r="C80" s="294"/>
      <c r="D80" s="243" t="s">
        <v>188</v>
      </c>
      <c r="E80" s="868">
        <v>4290</v>
      </c>
      <c r="F80" s="871">
        <v>815.22</v>
      </c>
      <c r="G80" s="867">
        <f t="shared" si="2"/>
        <v>19.002797202797204</v>
      </c>
    </row>
    <row r="81" spans="1:7" ht="15.75">
      <c r="A81" s="464"/>
      <c r="B81" s="464">
        <v>92195</v>
      </c>
      <c r="C81" s="464"/>
      <c r="D81" s="341" t="s">
        <v>42</v>
      </c>
      <c r="E81" s="868">
        <v>1000</v>
      </c>
      <c r="F81" s="871">
        <v>137.54</v>
      </c>
      <c r="G81" s="867">
        <f t="shared" si="2"/>
        <v>13.754</v>
      </c>
    </row>
    <row r="82" spans="1:7" ht="15.75" customHeight="1">
      <c r="A82" s="1035" t="s">
        <v>643</v>
      </c>
      <c r="B82" s="1035"/>
      <c r="C82" s="1035"/>
      <c r="D82" s="1035"/>
      <c r="E82" s="862">
        <f>SUM(E83+E85)</f>
        <v>16373</v>
      </c>
      <c r="F82" s="870">
        <f>SUM(F85)</f>
        <v>6795.51</v>
      </c>
      <c r="G82" s="863">
        <f t="shared" si="2"/>
        <v>41.50436694558114</v>
      </c>
    </row>
    <row r="83" spans="1:7" ht="19.5" customHeight="1">
      <c r="A83" s="460">
        <v>900</v>
      </c>
      <c r="B83" s="460"/>
      <c r="C83" s="460"/>
      <c r="D83" s="461" t="s">
        <v>406</v>
      </c>
      <c r="E83" s="881">
        <v>500</v>
      </c>
      <c r="F83" s="869">
        <v>0</v>
      </c>
      <c r="G83" s="867">
        <f t="shared" si="2"/>
        <v>0</v>
      </c>
    </row>
    <row r="84" spans="1:7" ht="15.75">
      <c r="A84" s="464"/>
      <c r="B84" s="464">
        <v>90003</v>
      </c>
      <c r="C84" s="464"/>
      <c r="D84" s="767" t="s">
        <v>408</v>
      </c>
      <c r="E84" s="882">
        <v>500</v>
      </c>
      <c r="F84" s="869">
        <v>0</v>
      </c>
      <c r="G84" s="867">
        <f t="shared" si="2"/>
        <v>0</v>
      </c>
    </row>
    <row r="85" spans="1:7" ht="15.75">
      <c r="A85" s="460">
        <v>921</v>
      </c>
      <c r="B85" s="460"/>
      <c r="C85" s="460"/>
      <c r="D85" s="461" t="s">
        <v>187</v>
      </c>
      <c r="E85" s="869">
        <f>SUM(E86:E87)</f>
        <v>15873</v>
      </c>
      <c r="F85" s="869">
        <f>SUM(F86:F87)</f>
        <v>6795.51</v>
      </c>
      <c r="G85" s="867">
        <f t="shared" si="2"/>
        <v>42.811755811755816</v>
      </c>
    </row>
    <row r="86" spans="1:7" ht="15.75">
      <c r="A86" s="460"/>
      <c r="B86" s="294">
        <v>92109</v>
      </c>
      <c r="C86" s="294"/>
      <c r="D86" s="243" t="s">
        <v>188</v>
      </c>
      <c r="E86" s="868">
        <v>13373</v>
      </c>
      <c r="F86" s="871">
        <v>5907.72</v>
      </c>
      <c r="G86" s="867">
        <f t="shared" si="2"/>
        <v>44.17647498691393</v>
      </c>
    </row>
    <row r="87" spans="1:7" ht="15.75">
      <c r="A87" s="464"/>
      <c r="B87" s="464">
        <v>92195</v>
      </c>
      <c r="C87" s="464"/>
      <c r="D87" s="341" t="s">
        <v>42</v>
      </c>
      <c r="E87" s="868">
        <v>2500</v>
      </c>
      <c r="F87" s="871">
        <f>6795.51-F86</f>
        <v>887.79</v>
      </c>
      <c r="G87" s="867">
        <f t="shared" si="2"/>
        <v>35.5116</v>
      </c>
    </row>
    <row r="88" spans="1:7" ht="15.75" customHeight="1">
      <c r="A88" s="1035" t="s">
        <v>644</v>
      </c>
      <c r="B88" s="1035"/>
      <c r="C88" s="1035"/>
      <c r="D88" s="1035"/>
      <c r="E88" s="862">
        <f>SUM(E89+E91)</f>
        <v>8364</v>
      </c>
      <c r="F88" s="870">
        <f>SUM(F89)</f>
        <v>1170.87</v>
      </c>
      <c r="G88" s="863">
        <f t="shared" si="2"/>
        <v>13.998923959827833</v>
      </c>
    </row>
    <row r="89" spans="1:7" ht="15.75">
      <c r="A89" s="460">
        <v>921</v>
      </c>
      <c r="B89" s="460"/>
      <c r="C89" s="460"/>
      <c r="D89" s="461" t="s">
        <v>187</v>
      </c>
      <c r="E89" s="869">
        <f>SUM(E90)</f>
        <v>2000</v>
      </c>
      <c r="F89" s="869">
        <f>SUM(F90)</f>
        <v>1170.87</v>
      </c>
      <c r="G89" s="867">
        <f t="shared" si="2"/>
        <v>58.543499999999995</v>
      </c>
    </row>
    <row r="90" spans="1:7" ht="15.75">
      <c r="A90" s="464"/>
      <c r="B90" s="464">
        <v>92195</v>
      </c>
      <c r="C90" s="464"/>
      <c r="D90" s="341" t="s">
        <v>42</v>
      </c>
      <c r="E90" s="868">
        <v>2000</v>
      </c>
      <c r="F90" s="871">
        <v>1170.87</v>
      </c>
      <c r="G90" s="867">
        <f t="shared" si="2"/>
        <v>58.543499999999995</v>
      </c>
    </row>
    <row r="91" spans="1:7" ht="15.75">
      <c r="A91" s="460">
        <v>926</v>
      </c>
      <c r="B91" s="460"/>
      <c r="C91" s="460"/>
      <c r="D91" s="461" t="s">
        <v>190</v>
      </c>
      <c r="E91" s="869">
        <v>6364</v>
      </c>
      <c r="F91" s="869">
        <v>0</v>
      </c>
      <c r="G91" s="867">
        <f t="shared" si="2"/>
        <v>0</v>
      </c>
    </row>
    <row r="92" spans="1:7" ht="15.75">
      <c r="A92" s="464"/>
      <c r="B92" s="464">
        <v>92695</v>
      </c>
      <c r="C92" s="464"/>
      <c r="D92" s="341" t="s">
        <v>42</v>
      </c>
      <c r="E92" s="868">
        <v>6364</v>
      </c>
      <c r="F92" s="871">
        <v>0</v>
      </c>
      <c r="G92" s="867">
        <f t="shared" si="2"/>
        <v>0</v>
      </c>
    </row>
    <row r="93" spans="1:7" ht="15.75" customHeight="1">
      <c r="A93" s="1035" t="s">
        <v>645</v>
      </c>
      <c r="B93" s="1035"/>
      <c r="C93" s="1035"/>
      <c r="D93" s="1035"/>
      <c r="E93" s="862">
        <f>SUM(E94+E96+E98)</f>
        <v>4558</v>
      </c>
      <c r="F93" s="870">
        <f>SUM(F96)</f>
        <v>295.18</v>
      </c>
      <c r="G93" s="863">
        <f t="shared" si="2"/>
        <v>6.476086002632734</v>
      </c>
    </row>
    <row r="94" spans="1:7" ht="15.75">
      <c r="A94" s="460">
        <v>600</v>
      </c>
      <c r="B94" s="460"/>
      <c r="C94" s="872"/>
      <c r="D94" s="873" t="s">
        <v>45</v>
      </c>
      <c r="E94" s="462">
        <f>SUM(E95)</f>
        <v>700</v>
      </c>
      <c r="F94" s="869">
        <v>0</v>
      </c>
      <c r="G94" s="867">
        <f t="shared" si="2"/>
        <v>0</v>
      </c>
    </row>
    <row r="95" spans="1:7" ht="15.75">
      <c r="A95" s="460"/>
      <c r="B95" s="294">
        <v>60095</v>
      </c>
      <c r="C95" s="879"/>
      <c r="D95" s="341" t="s">
        <v>42</v>
      </c>
      <c r="E95" s="868">
        <v>700</v>
      </c>
      <c r="F95" s="871">
        <v>0</v>
      </c>
      <c r="G95" s="867">
        <f t="shared" si="2"/>
        <v>0</v>
      </c>
    </row>
    <row r="96" spans="1:7" ht="15.75">
      <c r="A96" s="460">
        <v>921</v>
      </c>
      <c r="B96" s="460"/>
      <c r="C96" s="460"/>
      <c r="D96" s="461" t="s">
        <v>187</v>
      </c>
      <c r="E96" s="869">
        <v>558</v>
      </c>
      <c r="F96" s="869">
        <v>295.18</v>
      </c>
      <c r="G96" s="867">
        <f t="shared" si="2"/>
        <v>52.89964157706093</v>
      </c>
    </row>
    <row r="97" spans="1:7" ht="15.75">
      <c r="A97" s="464"/>
      <c r="B97" s="464">
        <v>92195</v>
      </c>
      <c r="C97" s="464"/>
      <c r="D97" s="341" t="s">
        <v>42</v>
      </c>
      <c r="E97" s="868">
        <v>558</v>
      </c>
      <c r="F97" s="871">
        <v>295.18</v>
      </c>
      <c r="G97" s="867">
        <f t="shared" si="2"/>
        <v>52.89964157706093</v>
      </c>
    </row>
    <row r="98" spans="1:7" ht="15.75">
      <c r="A98" s="460">
        <v>926</v>
      </c>
      <c r="B98" s="460"/>
      <c r="C98" s="460"/>
      <c r="D98" s="461" t="s">
        <v>190</v>
      </c>
      <c r="E98" s="869">
        <v>3300</v>
      </c>
      <c r="F98" s="869">
        <v>0</v>
      </c>
      <c r="G98" s="867">
        <f t="shared" si="2"/>
        <v>0</v>
      </c>
    </row>
    <row r="99" spans="1:7" ht="15.75">
      <c r="A99" s="464"/>
      <c r="B99" s="464">
        <v>92695</v>
      </c>
      <c r="C99" s="464"/>
      <c r="D99" s="341" t="s">
        <v>42</v>
      </c>
      <c r="E99" s="868">
        <v>3300</v>
      </c>
      <c r="F99" s="871">
        <v>0</v>
      </c>
      <c r="G99" s="867">
        <f t="shared" si="2"/>
        <v>0</v>
      </c>
    </row>
    <row r="100" spans="1:7" ht="15.75" customHeight="1">
      <c r="A100" s="1035" t="s">
        <v>646</v>
      </c>
      <c r="B100" s="1035"/>
      <c r="C100" s="1035"/>
      <c r="D100" s="1035"/>
      <c r="E100" s="862">
        <f>SUM(E101+E103+E105)</f>
        <v>4136</v>
      </c>
      <c r="F100" s="870">
        <f>SUM(F105)</f>
        <v>297.47</v>
      </c>
      <c r="G100" s="863">
        <f t="shared" si="2"/>
        <v>7.192214700193424</v>
      </c>
    </row>
    <row r="101" spans="1:7" ht="15.75">
      <c r="A101" s="460">
        <v>600</v>
      </c>
      <c r="B101" s="460"/>
      <c r="C101" s="872"/>
      <c r="D101" s="873" t="s">
        <v>45</v>
      </c>
      <c r="E101" s="462">
        <v>1136</v>
      </c>
      <c r="F101" s="869">
        <v>0</v>
      </c>
      <c r="G101" s="867">
        <f t="shared" si="2"/>
        <v>0</v>
      </c>
    </row>
    <row r="102" spans="1:7" ht="15.75">
      <c r="A102" s="460"/>
      <c r="B102" s="294">
        <v>60016</v>
      </c>
      <c r="C102" s="879"/>
      <c r="D102" s="880" t="s">
        <v>46</v>
      </c>
      <c r="E102" s="868">
        <v>1136</v>
      </c>
      <c r="F102" s="871">
        <v>0</v>
      </c>
      <c r="G102" s="867">
        <f>F102/E102*100</f>
        <v>0</v>
      </c>
    </row>
    <row r="103" spans="1:7" ht="19.5" customHeight="1">
      <c r="A103" s="460">
        <v>900</v>
      </c>
      <c r="B103" s="460"/>
      <c r="C103" s="460"/>
      <c r="D103" s="461" t="s">
        <v>406</v>
      </c>
      <c r="E103" s="881">
        <v>200</v>
      </c>
      <c r="F103" s="869">
        <v>0</v>
      </c>
      <c r="G103" s="867">
        <f>F103/E103*100</f>
        <v>0</v>
      </c>
    </row>
    <row r="104" spans="1:7" ht="15.75">
      <c r="A104" s="464"/>
      <c r="B104" s="464">
        <v>90004</v>
      </c>
      <c r="C104" s="464"/>
      <c r="D104" s="243" t="s">
        <v>409</v>
      </c>
      <c r="E104" s="882">
        <v>200</v>
      </c>
      <c r="F104" s="871">
        <v>0</v>
      </c>
      <c r="G104" s="867">
        <f>F104/E104*100</f>
        <v>0</v>
      </c>
    </row>
    <row r="105" spans="1:7" ht="15.75">
      <c r="A105" s="460">
        <v>921</v>
      </c>
      <c r="B105" s="460"/>
      <c r="C105" s="460"/>
      <c r="D105" s="461" t="s">
        <v>187</v>
      </c>
      <c r="E105" s="869">
        <f>SUM(E106:E107)</f>
        <v>2800</v>
      </c>
      <c r="F105" s="869">
        <v>297.47</v>
      </c>
      <c r="G105" s="867">
        <f>F105/E105*100</f>
        <v>10.623928571428573</v>
      </c>
    </row>
    <row r="106" spans="1:7" ht="15.75">
      <c r="A106" s="460"/>
      <c r="B106" s="294">
        <v>92109</v>
      </c>
      <c r="C106" s="294"/>
      <c r="D106" s="243" t="s">
        <v>188</v>
      </c>
      <c r="E106" s="868">
        <v>1600</v>
      </c>
      <c r="F106" s="869">
        <v>0</v>
      </c>
      <c r="G106" s="867">
        <f>F106/E106*100</f>
        <v>0</v>
      </c>
    </row>
    <row r="107" spans="1:7" ht="15.75">
      <c r="A107" s="464"/>
      <c r="B107" s="464">
        <v>92195</v>
      </c>
      <c r="C107" s="464"/>
      <c r="D107" s="341" t="s">
        <v>42</v>
      </c>
      <c r="E107" s="868">
        <v>1200</v>
      </c>
      <c r="F107" s="871">
        <v>297.47</v>
      </c>
      <c r="G107" s="867">
        <f>F107/E107*100</f>
        <v>24.789166666666667</v>
      </c>
    </row>
    <row r="108" spans="1:7" ht="15" customHeight="1">
      <c r="A108" s="1036" t="s">
        <v>195</v>
      </c>
      <c r="B108" s="1036"/>
      <c r="C108" s="1036"/>
      <c r="D108" s="1036"/>
      <c r="E108" s="883">
        <f>SUM(E6+E13+E19+E22+E26+E32+E39+E44+E52+E60+E67+E71+E76+E82+E88+E93+E100)</f>
        <v>155217</v>
      </c>
      <c r="F108" s="883">
        <f>SUM(F6+F13+F19+F22+F26+F32+F39+F44+F52+F60+F67+F71+F76+F82+F88+F93+F100)</f>
        <v>38942.43</v>
      </c>
      <c r="G108" s="884">
        <f>F108/E108*100</f>
        <v>25.089023753841396</v>
      </c>
    </row>
  </sheetData>
  <mergeCells count="26">
    <mergeCell ref="A100:D100"/>
    <mergeCell ref="A108:D108"/>
    <mergeCell ref="A76:D76"/>
    <mergeCell ref="A82:D82"/>
    <mergeCell ref="A88:D88"/>
    <mergeCell ref="A93:D93"/>
    <mergeCell ref="A52:D52"/>
    <mergeCell ref="A60:D60"/>
    <mergeCell ref="A67:D67"/>
    <mergeCell ref="A71:D71"/>
    <mergeCell ref="A26:D26"/>
    <mergeCell ref="A32:D32"/>
    <mergeCell ref="A39:D39"/>
    <mergeCell ref="A44:D44"/>
    <mergeCell ref="A6:D6"/>
    <mergeCell ref="A13:D13"/>
    <mergeCell ref="A19:D19"/>
    <mergeCell ref="A22:D22"/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5902777777777778" right="0.5902777777777778" top="0.9534722222222223" bottom="0.9833333333333334" header="0.5902777777777778" footer="0.5902777777777778"/>
  <pageSetup horizontalDpi="300" verticalDpi="300" orientation="portrait" paperSize="9" scale="78" r:id="rId1"/>
  <headerFooter alignWithMargins="0">
    <oddHeader>&amp;R&amp;"Times New Roman,Normalny"&amp;12Załącznik Nr 29 do wykonania budżetu Gminy Barlinek za I półrocze 2010 r.</oddHeader>
    <oddFooter>&amp;C&amp;"Times New Roman,Normalny"&amp;12Strona &amp;P z &amp;N</oddFoot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defaultGridColor="0" view="pageBreakPreview" zoomScale="70" zoomScaleSheetLayoutView="70" colorId="15" workbookViewId="0" topLeftCell="B1">
      <selection activeCell="H20" sqref="H20"/>
    </sheetView>
  </sheetViews>
  <sheetFormatPr defaultColWidth="9.00390625" defaultRowHeight="12.75"/>
  <cols>
    <col min="1" max="2" width="9.625" style="24" customWidth="1"/>
    <col min="3" max="3" width="8.625" style="24" customWidth="1"/>
    <col min="4" max="4" width="95.25390625" style="26" customWidth="1"/>
    <col min="5" max="5" width="9.75390625" style="26" customWidth="1"/>
    <col min="6" max="7" width="14.75390625" style="26" customWidth="1"/>
    <col min="8" max="8" width="14.75390625" style="103" customWidth="1"/>
    <col min="9" max="255" width="11.625" style="24" customWidth="1"/>
    <col min="256" max="16384" width="11.625" style="0" customWidth="1"/>
  </cols>
  <sheetData>
    <row r="1" spans="1:9" ht="59.25" customHeight="1">
      <c r="A1" s="938" t="s">
        <v>196</v>
      </c>
      <c r="B1" s="938"/>
      <c r="C1" s="938"/>
      <c r="D1" s="938"/>
      <c r="E1" s="938"/>
      <c r="F1" s="938"/>
      <c r="G1" s="938"/>
      <c r="H1" s="938"/>
      <c r="I1" s="938"/>
    </row>
    <row r="2" spans="1:9" ht="15.75">
      <c r="A2" s="104"/>
      <c r="I2" s="105"/>
    </row>
    <row r="3" spans="1:9" s="108" customFormat="1" ht="15" customHeight="1">
      <c r="A3" s="939" t="s">
        <v>1</v>
      </c>
      <c r="B3" s="939" t="s">
        <v>31</v>
      </c>
      <c r="C3" s="940" t="s">
        <v>32</v>
      </c>
      <c r="D3" s="939" t="s">
        <v>197</v>
      </c>
      <c r="E3" s="939" t="s">
        <v>5</v>
      </c>
      <c r="F3" s="939" t="s">
        <v>3</v>
      </c>
      <c r="G3" s="107"/>
      <c r="H3" s="106" t="s">
        <v>36</v>
      </c>
      <c r="I3" s="106"/>
    </row>
    <row r="4" spans="1:9" s="110" customFormat="1" ht="29.25" customHeight="1">
      <c r="A4" s="939"/>
      <c r="B4" s="939"/>
      <c r="C4" s="940"/>
      <c r="D4" s="940"/>
      <c r="E4" s="939"/>
      <c r="F4" s="939"/>
      <c r="G4" s="109" t="s">
        <v>35</v>
      </c>
      <c r="H4" s="106" t="s">
        <v>37</v>
      </c>
      <c r="I4" s="106" t="s">
        <v>38</v>
      </c>
    </row>
    <row r="5" spans="1:9" s="110" customFormat="1" ht="12.75">
      <c r="A5" s="111">
        <v>1</v>
      </c>
      <c r="B5" s="112">
        <v>2</v>
      </c>
      <c r="C5" s="112">
        <v>3</v>
      </c>
      <c r="D5" s="112">
        <v>4</v>
      </c>
      <c r="E5" s="112">
        <v>5</v>
      </c>
      <c r="F5" s="112">
        <v>6</v>
      </c>
      <c r="G5" s="112">
        <v>7</v>
      </c>
      <c r="H5" s="112">
        <v>8</v>
      </c>
      <c r="I5" s="112">
        <v>9</v>
      </c>
    </row>
    <row r="6" spans="1:9" s="110" customFormat="1" ht="15.75">
      <c r="A6" s="113" t="s">
        <v>6</v>
      </c>
      <c r="B6" s="114"/>
      <c r="C6" s="114"/>
      <c r="D6" s="115" t="s">
        <v>198</v>
      </c>
      <c r="E6" s="116">
        <f aca="true" t="shared" si="0" ref="E6:E26">G6/F6*100</f>
        <v>100</v>
      </c>
      <c r="F6" s="117">
        <f aca="true" t="shared" si="1" ref="F6:I7">F7</f>
        <v>163869.19</v>
      </c>
      <c r="G6" s="117">
        <f t="shared" si="1"/>
        <v>163869.19</v>
      </c>
      <c r="H6" s="117">
        <f t="shared" si="1"/>
        <v>163869.19</v>
      </c>
      <c r="I6" s="118">
        <f t="shared" si="1"/>
        <v>0</v>
      </c>
    </row>
    <row r="7" spans="1:9" s="110" customFormat="1" ht="15.75">
      <c r="A7" s="119"/>
      <c r="B7" s="120" t="s">
        <v>199</v>
      </c>
      <c r="C7" s="119"/>
      <c r="D7" s="121" t="s">
        <v>42</v>
      </c>
      <c r="E7" s="122">
        <f t="shared" si="0"/>
        <v>100</v>
      </c>
      <c r="F7" s="123">
        <f t="shared" si="1"/>
        <v>163869.19</v>
      </c>
      <c r="G7" s="123">
        <f t="shared" si="1"/>
        <v>163869.19</v>
      </c>
      <c r="H7" s="123">
        <f t="shared" si="1"/>
        <v>163869.19</v>
      </c>
      <c r="I7" s="124">
        <f t="shared" si="1"/>
        <v>0</v>
      </c>
    </row>
    <row r="8" spans="1:9" s="110" customFormat="1" ht="31.5">
      <c r="A8" s="119"/>
      <c r="B8" s="125"/>
      <c r="C8" s="125">
        <v>2010</v>
      </c>
      <c r="D8" s="126" t="s">
        <v>200</v>
      </c>
      <c r="E8" s="127">
        <f t="shared" si="0"/>
        <v>100</v>
      </c>
      <c r="F8" s="128">
        <v>163869.19</v>
      </c>
      <c r="G8" s="128">
        <f>H8+I8</f>
        <v>163869.19</v>
      </c>
      <c r="H8" s="128">
        <v>163869.19</v>
      </c>
      <c r="I8" s="129"/>
    </row>
    <row r="9" spans="1:9" ht="15.75">
      <c r="A9" s="114">
        <v>750</v>
      </c>
      <c r="B9" s="114"/>
      <c r="C9" s="114"/>
      <c r="D9" s="115" t="s">
        <v>70</v>
      </c>
      <c r="E9" s="116">
        <f t="shared" si="0"/>
        <v>54.03383977900552</v>
      </c>
      <c r="F9" s="117">
        <f aca="true" t="shared" si="2" ref="F9:I10">F10</f>
        <v>144800</v>
      </c>
      <c r="G9" s="117">
        <f t="shared" si="2"/>
        <v>78241</v>
      </c>
      <c r="H9" s="117">
        <f t="shared" si="2"/>
        <v>78241</v>
      </c>
      <c r="I9" s="118">
        <f t="shared" si="2"/>
        <v>0</v>
      </c>
    </row>
    <row r="10" spans="1:9" ht="15.75">
      <c r="A10" s="119"/>
      <c r="B10" s="119">
        <v>75011</v>
      </c>
      <c r="C10" s="119"/>
      <c r="D10" s="121" t="s">
        <v>71</v>
      </c>
      <c r="E10" s="122">
        <f t="shared" si="0"/>
        <v>54.03383977900552</v>
      </c>
      <c r="F10" s="123">
        <f t="shared" si="2"/>
        <v>144800</v>
      </c>
      <c r="G10" s="123">
        <f t="shared" si="2"/>
        <v>78241</v>
      </c>
      <c r="H10" s="123">
        <f t="shared" si="2"/>
        <v>78241</v>
      </c>
      <c r="I10" s="124">
        <f t="shared" si="2"/>
        <v>0</v>
      </c>
    </row>
    <row r="11" spans="1:9" ht="31.5">
      <c r="A11" s="119"/>
      <c r="B11" s="125"/>
      <c r="C11" s="125">
        <v>2010</v>
      </c>
      <c r="D11" s="126" t="s">
        <v>200</v>
      </c>
      <c r="E11" s="127">
        <f t="shared" si="0"/>
        <v>54.03383977900552</v>
      </c>
      <c r="F11" s="128">
        <v>144800</v>
      </c>
      <c r="G11" s="128">
        <f>H11+I11</f>
        <v>78241</v>
      </c>
      <c r="H11" s="128">
        <v>78241</v>
      </c>
      <c r="I11" s="129"/>
    </row>
    <row r="12" spans="1:9" ht="31.5">
      <c r="A12" s="114">
        <v>751</v>
      </c>
      <c r="B12" s="114"/>
      <c r="C12" s="114"/>
      <c r="D12" s="130" t="s">
        <v>201</v>
      </c>
      <c r="E12" s="116">
        <f t="shared" si="0"/>
        <v>96.84056557776695</v>
      </c>
      <c r="F12" s="117">
        <f>F13+F15</f>
        <v>51275</v>
      </c>
      <c r="G12" s="117">
        <f>G13+G15</f>
        <v>49655</v>
      </c>
      <c r="H12" s="117">
        <f>H13+H15</f>
        <v>49655</v>
      </c>
      <c r="I12" s="118">
        <f>I13+I15</f>
        <v>0</v>
      </c>
    </row>
    <row r="13" spans="1:9" ht="15.75">
      <c r="A13" s="119"/>
      <c r="B13" s="119">
        <v>75101</v>
      </c>
      <c r="C13" s="119"/>
      <c r="D13" s="131" t="s">
        <v>202</v>
      </c>
      <c r="E13" s="122">
        <f t="shared" si="0"/>
        <v>50</v>
      </c>
      <c r="F13" s="123">
        <f>F14</f>
        <v>3240</v>
      </c>
      <c r="G13" s="123">
        <f>G14</f>
        <v>1620</v>
      </c>
      <c r="H13" s="123">
        <f>H14</f>
        <v>1620</v>
      </c>
      <c r="I13" s="124">
        <f>I14</f>
        <v>0</v>
      </c>
    </row>
    <row r="14" spans="1:9" ht="31.5">
      <c r="A14" s="119"/>
      <c r="B14" s="125"/>
      <c r="C14" s="125">
        <v>2010</v>
      </c>
      <c r="D14" s="126" t="s">
        <v>200</v>
      </c>
      <c r="E14" s="127">
        <f t="shared" si="0"/>
        <v>50</v>
      </c>
      <c r="F14" s="128">
        <v>3240</v>
      </c>
      <c r="G14" s="128">
        <f>H14+I14</f>
        <v>1620</v>
      </c>
      <c r="H14" s="128">
        <v>1620</v>
      </c>
      <c r="I14" s="129"/>
    </row>
    <row r="15" spans="1:9" ht="15.75">
      <c r="A15" s="119"/>
      <c r="B15" s="119">
        <v>75107</v>
      </c>
      <c r="C15" s="119"/>
      <c r="D15" s="121" t="s">
        <v>203</v>
      </c>
      <c r="E15" s="122">
        <f t="shared" si="0"/>
        <v>100</v>
      </c>
      <c r="F15" s="123">
        <f>F16</f>
        <v>48035</v>
      </c>
      <c r="G15" s="123">
        <f>G16</f>
        <v>48035</v>
      </c>
      <c r="H15" s="123">
        <f>H16</f>
        <v>48035</v>
      </c>
      <c r="I15" s="124">
        <f>I16</f>
        <v>0</v>
      </c>
    </row>
    <row r="16" spans="1:9" ht="31.5">
      <c r="A16" s="119"/>
      <c r="B16" s="125"/>
      <c r="C16" s="125">
        <v>2010</v>
      </c>
      <c r="D16" s="126" t="s">
        <v>200</v>
      </c>
      <c r="E16" s="127">
        <f t="shared" si="0"/>
        <v>100</v>
      </c>
      <c r="F16" s="128">
        <v>48035</v>
      </c>
      <c r="G16" s="128">
        <f>H16+I16</f>
        <v>48035</v>
      </c>
      <c r="H16" s="128">
        <v>48035</v>
      </c>
      <c r="I16" s="129"/>
    </row>
    <row r="17" spans="1:9" ht="15.75">
      <c r="A17" s="114">
        <v>852</v>
      </c>
      <c r="B17" s="114"/>
      <c r="C17" s="114"/>
      <c r="D17" s="115" t="s">
        <v>204</v>
      </c>
      <c r="E17" s="116">
        <f t="shared" si="0"/>
        <v>50.29803977046659</v>
      </c>
      <c r="F17" s="117">
        <f>F18+F20+F22+F24</f>
        <v>5654950</v>
      </c>
      <c r="G17" s="117">
        <f>G18+G20+G22+G24</f>
        <v>2844329</v>
      </c>
      <c r="H17" s="117">
        <f>H18+H20+H22+H24</f>
        <v>2844329</v>
      </c>
      <c r="I17" s="118">
        <f>I18+I20+I22+I24</f>
        <v>0</v>
      </c>
    </row>
    <row r="18" spans="1:9" ht="15.75">
      <c r="A18" s="119"/>
      <c r="B18" s="119">
        <v>85203</v>
      </c>
      <c r="C18" s="119"/>
      <c r="D18" s="121" t="s">
        <v>205</v>
      </c>
      <c r="E18" s="122">
        <f t="shared" si="0"/>
        <v>55.371254752851705</v>
      </c>
      <c r="F18" s="123">
        <f>F19</f>
        <v>328750</v>
      </c>
      <c r="G18" s="123">
        <f>G19</f>
        <v>182033</v>
      </c>
      <c r="H18" s="123">
        <f>H19</f>
        <v>182033</v>
      </c>
      <c r="I18" s="124">
        <f>I19</f>
        <v>0</v>
      </c>
    </row>
    <row r="19" spans="1:9" ht="31.5">
      <c r="A19" s="119"/>
      <c r="B19" s="125"/>
      <c r="C19" s="125">
        <v>2010</v>
      </c>
      <c r="D19" s="126" t="s">
        <v>200</v>
      </c>
      <c r="E19" s="127">
        <f t="shared" si="0"/>
        <v>55.371254752851705</v>
      </c>
      <c r="F19" s="128">
        <v>328750</v>
      </c>
      <c r="G19" s="128">
        <f>H19+I19</f>
        <v>182033</v>
      </c>
      <c r="H19" s="128">
        <v>182033</v>
      </c>
      <c r="I19" s="129"/>
    </row>
    <row r="20" spans="1:9" ht="31.5">
      <c r="A20" s="119"/>
      <c r="B20" s="119">
        <v>85212</v>
      </c>
      <c r="C20" s="119"/>
      <c r="D20" s="121" t="s">
        <v>206</v>
      </c>
      <c r="E20" s="122">
        <f t="shared" si="0"/>
        <v>49.99996186844614</v>
      </c>
      <c r="F20" s="123">
        <f>F21</f>
        <v>5245000</v>
      </c>
      <c r="G20" s="123">
        <f>G21</f>
        <v>2622498</v>
      </c>
      <c r="H20" s="123">
        <f>H21</f>
        <v>2622498</v>
      </c>
      <c r="I20" s="124">
        <f>I21</f>
        <v>0</v>
      </c>
    </row>
    <row r="21" spans="1:9" ht="31.5">
      <c r="A21" s="119"/>
      <c r="B21" s="125"/>
      <c r="C21" s="125">
        <v>2010</v>
      </c>
      <c r="D21" s="126" t="s">
        <v>200</v>
      </c>
      <c r="E21" s="127">
        <f t="shared" si="0"/>
        <v>49.99996186844614</v>
      </c>
      <c r="F21" s="128">
        <v>5245000</v>
      </c>
      <c r="G21" s="128">
        <f>H21+I21</f>
        <v>2622498</v>
      </c>
      <c r="H21" s="128">
        <v>2622498</v>
      </c>
      <c r="I21" s="129"/>
    </row>
    <row r="22" spans="1:9" ht="31.5">
      <c r="A22" s="119"/>
      <c r="B22" s="119">
        <v>85213</v>
      </c>
      <c r="C22" s="119"/>
      <c r="D22" s="121" t="s">
        <v>156</v>
      </c>
      <c r="E22" s="122">
        <f t="shared" si="0"/>
        <v>40.243902439024396</v>
      </c>
      <c r="F22" s="123">
        <f>F23</f>
        <v>8200</v>
      </c>
      <c r="G22" s="123">
        <f>G23</f>
        <v>3300</v>
      </c>
      <c r="H22" s="123">
        <f>H23</f>
        <v>3300</v>
      </c>
      <c r="I22" s="124">
        <f>I23</f>
        <v>0</v>
      </c>
    </row>
    <row r="23" spans="1:9" ht="31.5">
      <c r="A23" s="119"/>
      <c r="B23" s="125"/>
      <c r="C23" s="125">
        <v>2010</v>
      </c>
      <c r="D23" s="126" t="s">
        <v>200</v>
      </c>
      <c r="E23" s="127">
        <f t="shared" si="0"/>
        <v>40.243902439024396</v>
      </c>
      <c r="F23" s="128">
        <v>8200</v>
      </c>
      <c r="G23" s="128">
        <f>H23+I23</f>
        <v>3300</v>
      </c>
      <c r="H23" s="128">
        <v>3300</v>
      </c>
      <c r="I23" s="129"/>
    </row>
    <row r="24" spans="1:9" ht="15.75">
      <c r="A24" s="125"/>
      <c r="B24" s="119">
        <v>85228</v>
      </c>
      <c r="C24" s="119"/>
      <c r="D24" s="132" t="s">
        <v>164</v>
      </c>
      <c r="E24" s="122">
        <f t="shared" si="0"/>
        <v>49.99726027397261</v>
      </c>
      <c r="F24" s="123">
        <f>F25</f>
        <v>73000</v>
      </c>
      <c r="G24" s="123">
        <f>G25</f>
        <v>36498</v>
      </c>
      <c r="H24" s="123">
        <f>H25</f>
        <v>36498</v>
      </c>
      <c r="I24" s="124">
        <f>I25</f>
        <v>0</v>
      </c>
    </row>
    <row r="25" spans="1:9" ht="39" customHeight="1">
      <c r="A25" s="125"/>
      <c r="B25" s="133" t="s">
        <v>207</v>
      </c>
      <c r="C25" s="125">
        <v>2010</v>
      </c>
      <c r="D25" s="126" t="s">
        <v>200</v>
      </c>
      <c r="E25" s="127">
        <f t="shared" si="0"/>
        <v>49.99726027397261</v>
      </c>
      <c r="F25" s="128">
        <v>73000</v>
      </c>
      <c r="G25" s="128">
        <f>H25+I25</f>
        <v>36498</v>
      </c>
      <c r="H25" s="128">
        <v>36498</v>
      </c>
      <c r="I25" s="134"/>
    </row>
    <row r="26" spans="1:9" ht="15" customHeight="1">
      <c r="A26" s="941" t="s">
        <v>195</v>
      </c>
      <c r="B26" s="941"/>
      <c r="C26" s="941"/>
      <c r="D26" s="941"/>
      <c r="E26" s="135">
        <f t="shared" si="0"/>
        <v>52.13880894553192</v>
      </c>
      <c r="F26" s="136">
        <f>F17+F9+F6+F12</f>
        <v>6014894.19</v>
      </c>
      <c r="G26" s="136">
        <f>G17+G9+G6+G12</f>
        <v>3136094.19</v>
      </c>
      <c r="H26" s="136">
        <f>H17+H9+H6+H12</f>
        <v>3136094.19</v>
      </c>
      <c r="I26" s="137">
        <f>I17+I9+I6+I12</f>
        <v>0</v>
      </c>
    </row>
  </sheetData>
  <mergeCells count="8">
    <mergeCell ref="A26:D26"/>
    <mergeCell ref="A1:I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5902777777777778" right="0.5902777777777778" top="0.9256944444444444" bottom="0.7569444444444444" header="0.5902777777777778" footer="0.5902777777777778"/>
  <pageSetup horizontalDpi="300" verticalDpi="300" orientation="landscape" paperSize="9" scale="72" r:id="rId1"/>
  <headerFooter alignWithMargins="0">
    <oddHeader>&amp;R&amp;"Times New Roman,Normalny"Załącznik Nr 3 do wykonania budżetu Gminy Barlinek za I półrocze 2010 r.</oddHeader>
    <oddFooter>&amp;C&amp;"Times New Roman,Normalny"&amp;12Strona 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showGridLines="0" defaultGridColor="0" view="pageBreakPreview" zoomScale="70" zoomScaleSheetLayoutView="70" colorId="15" workbookViewId="0" topLeftCell="A1">
      <selection activeCell="H14" sqref="H14"/>
    </sheetView>
  </sheetViews>
  <sheetFormatPr defaultColWidth="9.00390625" defaultRowHeight="12.75"/>
  <cols>
    <col min="1" max="1" width="3.75390625" style="885" customWidth="1"/>
    <col min="2" max="2" width="5.75390625" style="885" customWidth="1"/>
    <col min="3" max="3" width="43.00390625" style="885" customWidth="1"/>
    <col min="4" max="4" width="16.375" style="885" customWidth="1"/>
    <col min="5" max="5" width="14.75390625" style="885" customWidth="1"/>
    <col min="6" max="6" width="8.75390625" style="885" customWidth="1"/>
    <col min="7" max="16384" width="11.625" style="885" customWidth="1"/>
  </cols>
  <sheetData>
    <row r="1" spans="1:7" ht="32.25" customHeight="1">
      <c r="A1" s="1037" t="s">
        <v>647</v>
      </c>
      <c r="B1" s="1037"/>
      <c r="C1" s="1037"/>
      <c r="D1" s="1037"/>
      <c r="E1" s="1037"/>
      <c r="F1" s="1037"/>
      <c r="G1" s="886"/>
    </row>
    <row r="2" spans="1:7" ht="47.25">
      <c r="A2" s="887" t="s">
        <v>648</v>
      </c>
      <c r="B2" s="887" t="s">
        <v>649</v>
      </c>
      <c r="C2" s="887" t="s">
        <v>650</v>
      </c>
      <c r="D2" s="888" t="s">
        <v>3</v>
      </c>
      <c r="E2" s="888" t="s">
        <v>229</v>
      </c>
      <c r="F2" s="888" t="s">
        <v>651</v>
      </c>
      <c r="G2" s="886"/>
    </row>
    <row r="3" spans="1:7" ht="47.25">
      <c r="A3" s="889">
        <v>1</v>
      </c>
      <c r="B3" s="1038">
        <v>600</v>
      </c>
      <c r="C3" s="173" t="s">
        <v>652</v>
      </c>
      <c r="D3" s="890">
        <v>589512</v>
      </c>
      <c r="E3" s="890">
        <v>589512</v>
      </c>
      <c r="F3" s="134">
        <f aca="true" t="shared" si="0" ref="F3:F13">(E3/D3)*100</f>
        <v>100</v>
      </c>
      <c r="G3" s="886"/>
    </row>
    <row r="4" spans="1:7" ht="31.5">
      <c r="A4" s="889">
        <v>2</v>
      </c>
      <c r="B4" s="1038"/>
      <c r="C4" s="891" t="s">
        <v>653</v>
      </c>
      <c r="D4" s="892">
        <v>104540</v>
      </c>
      <c r="E4" s="892">
        <v>0</v>
      </c>
      <c r="F4" s="134">
        <f t="shared" si="0"/>
        <v>0</v>
      </c>
      <c r="G4" s="886"/>
    </row>
    <row r="5" spans="1:7" ht="15.75">
      <c r="A5" s="889">
        <v>3</v>
      </c>
      <c r="B5" s="1038"/>
      <c r="C5" s="891" t="s">
        <v>654</v>
      </c>
      <c r="D5" s="892">
        <v>5856</v>
      </c>
      <c r="E5" s="892">
        <v>5856</v>
      </c>
      <c r="F5" s="134">
        <f t="shared" si="0"/>
        <v>100</v>
      </c>
      <c r="G5" s="886"/>
    </row>
    <row r="6" spans="1:7" ht="47.25">
      <c r="A6" s="889">
        <v>4</v>
      </c>
      <c r="B6" s="1038"/>
      <c r="C6" s="173" t="s">
        <v>655</v>
      </c>
      <c r="D6" s="892">
        <v>13908</v>
      </c>
      <c r="E6" s="892">
        <v>11400</v>
      </c>
      <c r="F6" s="134">
        <f t="shared" si="0"/>
        <v>81.9672131147541</v>
      </c>
      <c r="G6" s="886"/>
    </row>
    <row r="7" spans="1:7" ht="47.25">
      <c r="A7" s="889">
        <v>5</v>
      </c>
      <c r="B7" s="228">
        <v>710</v>
      </c>
      <c r="C7" s="173" t="s">
        <v>656</v>
      </c>
      <c r="D7" s="890">
        <v>149300</v>
      </c>
      <c r="E7" s="890">
        <v>149300</v>
      </c>
      <c r="F7" s="134">
        <f t="shared" si="0"/>
        <v>100</v>
      </c>
      <c r="G7" s="886"/>
    </row>
    <row r="8" spans="1:7" ht="31.5">
      <c r="A8" s="889">
        <v>6</v>
      </c>
      <c r="B8" s="228">
        <v>754</v>
      </c>
      <c r="C8" s="173" t="s">
        <v>657</v>
      </c>
      <c r="D8" s="890">
        <v>80619</v>
      </c>
      <c r="E8" s="890">
        <v>80619</v>
      </c>
      <c r="F8" s="134">
        <f t="shared" si="0"/>
        <v>100</v>
      </c>
      <c r="G8" s="886"/>
    </row>
    <row r="9" spans="1:7" ht="31.5">
      <c r="A9" s="889">
        <v>7</v>
      </c>
      <c r="B9" s="228">
        <v>801</v>
      </c>
      <c r="C9" s="173" t="s">
        <v>658</v>
      </c>
      <c r="D9" s="890">
        <v>25000</v>
      </c>
      <c r="E9" s="890">
        <v>22890.66</v>
      </c>
      <c r="F9" s="134">
        <f t="shared" si="0"/>
        <v>91.56264</v>
      </c>
      <c r="G9" s="886"/>
    </row>
    <row r="10" spans="1:7" ht="15.75">
      <c r="A10" s="889">
        <v>8</v>
      </c>
      <c r="B10" s="228">
        <v>851</v>
      </c>
      <c r="C10" s="173" t="s">
        <v>16</v>
      </c>
      <c r="D10" s="890">
        <f>24883+16499+115</f>
        <v>41497</v>
      </c>
      <c r="E10" s="890">
        <f>24883+16499+115</f>
        <v>41497</v>
      </c>
      <c r="F10" s="134">
        <f t="shared" si="0"/>
        <v>100</v>
      </c>
      <c r="G10" s="886"/>
    </row>
    <row r="11" spans="1:7" ht="63">
      <c r="A11" s="889">
        <v>9</v>
      </c>
      <c r="B11" s="228">
        <v>900</v>
      </c>
      <c r="C11" s="173" t="s">
        <v>659</v>
      </c>
      <c r="D11" s="890">
        <v>340903</v>
      </c>
      <c r="E11" s="890">
        <f>238289.13+2500</f>
        <v>240789.13</v>
      </c>
      <c r="F11" s="134">
        <f t="shared" si="0"/>
        <v>70.63274010495655</v>
      </c>
      <c r="G11" s="886"/>
    </row>
    <row r="12" spans="1:7" ht="15" customHeight="1">
      <c r="A12" s="1039" t="s">
        <v>660</v>
      </c>
      <c r="B12" s="1039"/>
      <c r="C12" s="1039"/>
      <c r="D12" s="893">
        <f>SUM(D3:D11)</f>
        <v>1351135</v>
      </c>
      <c r="E12" s="893">
        <f>SUM(E3:E11)</f>
        <v>1141863.79</v>
      </c>
      <c r="F12" s="894">
        <f t="shared" si="0"/>
        <v>84.51145074326399</v>
      </c>
      <c r="G12" s="886"/>
    </row>
    <row r="13" spans="1:7" ht="15" customHeight="1">
      <c r="A13" s="1039" t="s">
        <v>661</v>
      </c>
      <c r="B13" s="1039"/>
      <c r="C13" s="1039"/>
      <c r="D13" s="893">
        <f>D12-D10</f>
        <v>1309638</v>
      </c>
      <c r="E13" s="893">
        <f>E12-E10</f>
        <v>1100366.79</v>
      </c>
      <c r="F13" s="894">
        <f t="shared" si="0"/>
        <v>84.02068281464038</v>
      </c>
      <c r="G13" s="886"/>
    </row>
    <row r="14" spans="1:7" ht="15.75">
      <c r="A14" s="895"/>
      <c r="B14" s="895"/>
      <c r="C14" s="895"/>
      <c r="D14" s="895"/>
      <c r="E14" s="895"/>
      <c r="F14" s="896"/>
      <c r="G14" s="886"/>
    </row>
    <row r="15" spans="1:7" ht="18.75">
      <c r="A15" s="897"/>
      <c r="B15" s="897"/>
      <c r="C15" s="897"/>
      <c r="D15" s="897"/>
      <c r="E15" s="897"/>
      <c r="F15" s="886"/>
      <c r="G15" s="886"/>
    </row>
    <row r="16" spans="1:7" ht="18.75">
      <c r="A16" s="897"/>
      <c r="B16" s="897"/>
      <c r="C16" s="897"/>
      <c r="D16" s="897"/>
      <c r="E16" s="897"/>
      <c r="F16" s="886"/>
      <c r="G16" s="886"/>
    </row>
    <row r="17" spans="1:7" ht="18.75">
      <c r="A17" s="897"/>
      <c r="B17" s="897"/>
      <c r="C17" s="897"/>
      <c r="D17" s="897"/>
      <c r="E17" s="897"/>
      <c r="F17" s="886"/>
      <c r="G17" s="886"/>
    </row>
    <row r="18" spans="1:7" ht="18.75">
      <c r="A18" s="897"/>
      <c r="B18" s="897"/>
      <c r="C18" s="897"/>
      <c r="D18" s="897"/>
      <c r="E18" s="897"/>
      <c r="F18" s="886"/>
      <c r="G18" s="886"/>
    </row>
    <row r="19" spans="1:7" ht="18.75">
      <c r="A19" s="897"/>
      <c r="B19" s="897"/>
      <c r="C19" s="897"/>
      <c r="D19" s="897"/>
      <c r="E19" s="897"/>
      <c r="F19" s="886"/>
      <c r="G19" s="886"/>
    </row>
    <row r="20" spans="1:7" ht="18.75">
      <c r="A20" s="897"/>
      <c r="B20" s="897"/>
      <c r="C20" s="897"/>
      <c r="D20" s="897"/>
      <c r="E20" s="897"/>
      <c r="F20" s="886"/>
      <c r="G20" s="886"/>
    </row>
    <row r="21" spans="1:7" ht="18.75">
      <c r="A21" s="897"/>
      <c r="B21" s="897"/>
      <c r="C21" s="897"/>
      <c r="D21" s="897"/>
      <c r="E21" s="897"/>
      <c r="F21" s="886"/>
      <c r="G21" s="886"/>
    </row>
    <row r="22" spans="1:7" ht="18.75">
      <c r="A22" s="897"/>
      <c r="B22" s="897"/>
      <c r="C22" s="897"/>
      <c r="D22" s="897"/>
      <c r="E22" s="897"/>
      <c r="F22" s="886"/>
      <c r="G22" s="886"/>
    </row>
    <row r="23" spans="1:7" ht="18.75">
      <c r="A23" s="897"/>
      <c r="B23" s="897"/>
      <c r="C23" s="897"/>
      <c r="D23" s="897"/>
      <c r="E23" s="897"/>
      <c r="F23" s="886"/>
      <c r="G23" s="886"/>
    </row>
    <row r="24" spans="1:7" ht="18.75">
      <c r="A24" s="897"/>
      <c r="B24" s="897"/>
      <c r="C24" s="897"/>
      <c r="D24" s="897"/>
      <c r="E24" s="897"/>
      <c r="F24" s="886"/>
      <c r="G24" s="886"/>
    </row>
    <row r="25" spans="1:7" ht="18.75">
      <c r="A25" s="897"/>
      <c r="B25" s="897"/>
      <c r="C25" s="897"/>
      <c r="D25" s="897"/>
      <c r="E25" s="897"/>
      <c r="F25" s="886"/>
      <c r="G25" s="886"/>
    </row>
    <row r="26" spans="1:7" ht="18.75">
      <c r="A26" s="897"/>
      <c r="B26" s="897"/>
      <c r="C26" s="897"/>
      <c r="D26" s="897"/>
      <c r="E26" s="897"/>
      <c r="F26" s="886"/>
      <c r="G26" s="886"/>
    </row>
    <row r="27" spans="1:7" ht="18.75">
      <c r="A27" s="897"/>
      <c r="B27" s="897"/>
      <c r="C27" s="897"/>
      <c r="D27" s="897"/>
      <c r="E27" s="897"/>
      <c r="F27" s="886"/>
      <c r="G27" s="886"/>
    </row>
    <row r="28" spans="1:7" ht="18.75">
      <c r="A28" s="897"/>
      <c r="B28" s="897"/>
      <c r="C28" s="897"/>
      <c r="D28" s="897"/>
      <c r="E28" s="897"/>
      <c r="F28" s="886"/>
      <c r="G28" s="886"/>
    </row>
    <row r="29" spans="1:7" ht="18.75">
      <c r="A29" s="897"/>
      <c r="B29" s="897"/>
      <c r="C29" s="897"/>
      <c r="D29" s="897"/>
      <c r="E29" s="897"/>
      <c r="F29" s="886"/>
      <c r="G29" s="886"/>
    </row>
    <row r="30" spans="1:7" ht="18.75">
      <c r="A30" s="897"/>
      <c r="B30" s="897"/>
      <c r="C30" s="897"/>
      <c r="D30" s="897"/>
      <c r="E30" s="897"/>
      <c r="F30" s="886"/>
      <c r="G30" s="886"/>
    </row>
    <row r="31" spans="1:7" ht="18.75">
      <c r="A31" s="897"/>
      <c r="B31" s="897"/>
      <c r="C31" s="897"/>
      <c r="D31" s="897"/>
      <c r="E31" s="897"/>
      <c r="F31" s="886"/>
      <c r="G31" s="886"/>
    </row>
    <row r="32" spans="1:5" ht="18.75">
      <c r="A32" s="897"/>
      <c r="B32" s="897"/>
      <c r="C32" s="897"/>
      <c r="D32" s="897"/>
      <c r="E32" s="897"/>
    </row>
  </sheetData>
  <mergeCells count="4">
    <mergeCell ref="A1:F1"/>
    <mergeCell ref="B3:B6"/>
    <mergeCell ref="A12:C12"/>
    <mergeCell ref="A13:C13"/>
  </mergeCells>
  <printOptions horizontalCentered="1"/>
  <pageMargins left="0.5902777777777778" right="0.5902777777777778" top="0.9256944444444444" bottom="0.5902777777777778" header="0.5902777777777778" footer="0.5118055555555555"/>
  <pageSetup horizontalDpi="300" verticalDpi="300" orientation="portrait" paperSize="9" scale="99" r:id="rId1"/>
  <headerFooter alignWithMargins="0">
    <oddHeader>&amp;R&amp;"Times New Roman,Normalny"Załącznik Nr 30 do wykonania budżetu Gminy Barlinek za I półrocze 2010 r.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V155"/>
  <sheetViews>
    <sheetView showGridLines="0" tabSelected="1" defaultGridColor="0" view="pageBreakPreview" zoomScale="70" zoomScaleSheetLayoutView="70" colorId="15" workbookViewId="0" topLeftCell="A9">
      <selection activeCell="H76" sqref="H76"/>
    </sheetView>
  </sheetViews>
  <sheetFormatPr defaultColWidth="9.00390625" defaultRowHeight="21" customHeight="1"/>
  <cols>
    <col min="1" max="1" width="4.375" style="898" customWidth="1"/>
    <col min="2" max="2" width="5.375" style="899" customWidth="1"/>
    <col min="3" max="3" width="7.25390625" style="899" customWidth="1"/>
    <col min="4" max="4" width="5.375" style="899" customWidth="1"/>
    <col min="5" max="5" width="43.25390625" style="900" customWidth="1"/>
    <col min="6" max="6" width="11.625" style="901" customWidth="1"/>
    <col min="7" max="7" width="10.625" style="901" customWidth="1"/>
    <col min="8" max="8" width="10.375" style="901" customWidth="1"/>
    <col min="9" max="9" width="10.75390625" style="902" customWidth="1"/>
    <col min="10" max="10" width="12.75390625" style="901" customWidth="1"/>
    <col min="11" max="11" width="11.75390625" style="901" customWidth="1"/>
    <col min="12" max="12" width="9.125" style="901" customWidth="1"/>
    <col min="13" max="13" width="15.75390625" style="901" customWidth="1"/>
    <col min="14" max="252" width="9.125" style="901" customWidth="1"/>
    <col min="253" max="16384" width="9.125" style="903" customWidth="1"/>
  </cols>
  <sheetData>
    <row r="1" spans="1:12" ht="34.5" customHeight="1">
      <c r="A1" s="1040" t="s">
        <v>662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</row>
    <row r="2" spans="1:12" ht="13.5" customHeight="1">
      <c r="A2" s="901"/>
      <c r="B2" s="904"/>
      <c r="C2" s="904"/>
      <c r="D2" s="904"/>
      <c r="E2" s="905"/>
      <c r="F2" s="904"/>
      <c r="G2" s="904"/>
      <c r="H2" s="904"/>
      <c r="I2" s="904"/>
      <c r="J2" s="904"/>
      <c r="K2" s="904"/>
      <c r="L2" s="904"/>
    </row>
    <row r="3" spans="1:256" s="907" customFormat="1" ht="21" customHeight="1">
      <c r="A3" s="1041" t="s">
        <v>583</v>
      </c>
      <c r="B3" s="1041" t="s">
        <v>1</v>
      </c>
      <c r="C3" s="1041" t="s">
        <v>663</v>
      </c>
      <c r="D3" s="1041" t="s">
        <v>32</v>
      </c>
      <c r="E3" s="1041" t="s">
        <v>664</v>
      </c>
      <c r="F3" s="1041" t="s">
        <v>665</v>
      </c>
      <c r="G3" s="1041" t="s">
        <v>666</v>
      </c>
      <c r="H3" s="1041"/>
      <c r="I3" s="1041" t="s">
        <v>667</v>
      </c>
      <c r="J3" s="1041" t="s">
        <v>668</v>
      </c>
      <c r="K3" s="1041"/>
      <c r="L3" s="1041"/>
      <c r="IS3" s="908"/>
      <c r="IT3" s="908"/>
      <c r="IU3" s="908"/>
      <c r="IV3" s="908"/>
    </row>
    <row r="4" spans="1:256" s="907" customFormat="1" ht="32.25" customHeight="1">
      <c r="A4" s="1041"/>
      <c r="B4" s="1041"/>
      <c r="C4" s="1041"/>
      <c r="D4" s="1041"/>
      <c r="E4" s="1041"/>
      <c r="F4" s="1041"/>
      <c r="G4" s="906" t="s">
        <v>669</v>
      </c>
      <c r="H4" s="906" t="s">
        <v>670</v>
      </c>
      <c r="I4" s="1041"/>
      <c r="J4" s="906" t="s">
        <v>671</v>
      </c>
      <c r="K4" s="906" t="s">
        <v>229</v>
      </c>
      <c r="L4" s="906" t="s">
        <v>672</v>
      </c>
      <c r="IS4" s="908"/>
      <c r="IT4" s="908"/>
      <c r="IU4" s="908"/>
      <c r="IV4" s="908"/>
    </row>
    <row r="5" spans="1:12" ht="13.5" customHeight="1">
      <c r="A5" s="909" t="s">
        <v>590</v>
      </c>
      <c r="B5" s="909" t="s">
        <v>593</v>
      </c>
      <c r="C5" s="909" t="s">
        <v>595</v>
      </c>
      <c r="D5" s="909" t="s">
        <v>598</v>
      </c>
      <c r="E5" s="909" t="s">
        <v>601</v>
      </c>
      <c r="F5" s="909" t="s">
        <v>604</v>
      </c>
      <c r="G5" s="1042" t="s">
        <v>607</v>
      </c>
      <c r="H5" s="1042"/>
      <c r="I5" s="909">
        <v>8</v>
      </c>
      <c r="J5" s="909">
        <v>9</v>
      </c>
      <c r="K5" s="909">
        <v>10</v>
      </c>
      <c r="L5" s="909">
        <v>11</v>
      </c>
    </row>
    <row r="6" spans="1:256" s="914" customFormat="1" ht="23.25" customHeight="1">
      <c r="A6" s="909" t="s">
        <v>590</v>
      </c>
      <c r="B6" s="910">
        <v>400</v>
      </c>
      <c r="C6" s="910">
        <v>40002</v>
      </c>
      <c r="D6" s="910">
        <v>6050</v>
      </c>
      <c r="E6" s="911" t="s">
        <v>673</v>
      </c>
      <c r="F6" s="909" t="s">
        <v>674</v>
      </c>
      <c r="G6" s="909">
        <v>2009</v>
      </c>
      <c r="H6" s="909">
        <v>2011</v>
      </c>
      <c r="I6" s="912">
        <v>2455000</v>
      </c>
      <c r="J6" s="913">
        <f>'zał 11'!E10</f>
        <v>500000</v>
      </c>
      <c r="K6" s="913">
        <f>'zał 11'!F10</f>
        <v>582.94</v>
      </c>
      <c r="L6" s="913">
        <f>(K6/J6)*100</f>
        <v>0.11658800000000002</v>
      </c>
      <c r="M6" s="902"/>
      <c r="IS6" s="903"/>
      <c r="IT6" s="903"/>
      <c r="IU6" s="903"/>
      <c r="IV6" s="903"/>
    </row>
    <row r="7" spans="1:256" s="914" customFormat="1" ht="23.25" customHeight="1">
      <c r="A7" s="909"/>
      <c r="B7" s="910">
        <v>400</v>
      </c>
      <c r="C7" s="910">
        <v>40002</v>
      </c>
      <c r="D7" s="910">
        <v>6050</v>
      </c>
      <c r="E7" s="911" t="s">
        <v>675</v>
      </c>
      <c r="F7" s="909" t="s">
        <v>674</v>
      </c>
      <c r="G7" s="909">
        <v>2007</v>
      </c>
      <c r="H7" s="909">
        <v>2011</v>
      </c>
      <c r="I7" s="912">
        <v>166000</v>
      </c>
      <c r="J7" s="913">
        <f>'zał 11'!E11</f>
        <v>83000</v>
      </c>
      <c r="K7" s="913">
        <f>'zał 11'!F11</f>
        <v>82882</v>
      </c>
      <c r="L7" s="913"/>
      <c r="M7" s="902"/>
      <c r="IS7" s="903"/>
      <c r="IT7" s="903"/>
      <c r="IU7" s="903"/>
      <c r="IV7" s="903"/>
    </row>
    <row r="8" spans="1:13" ht="23.25" customHeight="1">
      <c r="A8" s="909" t="s">
        <v>595</v>
      </c>
      <c r="B8" s="910">
        <v>600</v>
      </c>
      <c r="C8" s="910">
        <v>60016</v>
      </c>
      <c r="D8" s="910">
        <v>6050</v>
      </c>
      <c r="E8" s="911" t="s">
        <v>676</v>
      </c>
      <c r="F8" s="909" t="s">
        <v>674</v>
      </c>
      <c r="G8" s="909">
        <v>2009</v>
      </c>
      <c r="H8" s="909">
        <v>2015</v>
      </c>
      <c r="I8" s="915">
        <v>5920000</v>
      </c>
      <c r="J8" s="913">
        <f>'zał 11'!E23+'zał 11'!E24+'zał 11'!E25+'zał 11'!E26+'zał 11'!E29+'zał 11'!E28</f>
        <v>3517747</v>
      </c>
      <c r="K8" s="913">
        <f>'zał 11'!F23+'zał 11'!F24+'zał 11'!F25+'zał 11'!F26+'zał 11'!F29+'zał 11'!F28</f>
        <v>1203078.6600000001</v>
      </c>
      <c r="L8" s="913">
        <f>(K8/J8)*100</f>
        <v>34.20026113304908</v>
      </c>
      <c r="M8" s="902"/>
    </row>
    <row r="9" spans="1:13" ht="42" customHeight="1">
      <c r="A9" s="909" t="s">
        <v>601</v>
      </c>
      <c r="B9" s="910">
        <v>600</v>
      </c>
      <c r="C9" s="910">
        <v>60016</v>
      </c>
      <c r="D9" s="910">
        <v>6050</v>
      </c>
      <c r="E9" s="916" t="s">
        <v>677</v>
      </c>
      <c r="F9" s="917" t="s">
        <v>674</v>
      </c>
      <c r="G9" s="909">
        <v>2010</v>
      </c>
      <c r="H9" s="909">
        <v>2011</v>
      </c>
      <c r="I9" s="912">
        <v>4135257</v>
      </c>
      <c r="J9" s="913">
        <f>'zał 11'!E15</f>
        <v>2135257</v>
      </c>
      <c r="K9" s="913">
        <f>'zał 11'!F15</f>
        <v>0</v>
      </c>
      <c r="L9" s="913"/>
      <c r="M9" s="902"/>
    </row>
    <row r="10" spans="1:13" ht="23.25" customHeight="1">
      <c r="A10" s="909" t="s">
        <v>604</v>
      </c>
      <c r="B10" s="910">
        <v>600</v>
      </c>
      <c r="C10" s="910">
        <v>60016</v>
      </c>
      <c r="D10" s="910">
        <v>6050</v>
      </c>
      <c r="E10" s="911" t="s">
        <v>678</v>
      </c>
      <c r="F10" s="909" t="s">
        <v>674</v>
      </c>
      <c r="G10" s="909">
        <v>2009</v>
      </c>
      <c r="H10" s="909">
        <v>2011</v>
      </c>
      <c r="I10" s="912">
        <v>1300000</v>
      </c>
      <c r="J10" s="913">
        <f>'zał 11'!E22</f>
        <v>31600</v>
      </c>
      <c r="K10" s="913">
        <f>'zał 11'!F22</f>
        <v>31563</v>
      </c>
      <c r="L10" s="913">
        <f>(K10/J10)*100</f>
        <v>99.88291139240506</v>
      </c>
      <c r="M10" s="902"/>
    </row>
    <row r="11" spans="1:13" ht="36" customHeight="1">
      <c r="A11" s="909" t="s">
        <v>607</v>
      </c>
      <c r="B11" s="910">
        <v>600</v>
      </c>
      <c r="C11" s="910">
        <v>60016</v>
      </c>
      <c r="D11" s="910">
        <v>6050</v>
      </c>
      <c r="E11" s="916" t="s">
        <v>679</v>
      </c>
      <c r="F11" s="917" t="s">
        <v>674</v>
      </c>
      <c r="G11" s="909">
        <v>2010</v>
      </c>
      <c r="H11" s="909">
        <v>2011</v>
      </c>
      <c r="I11" s="915">
        <v>1800000</v>
      </c>
      <c r="J11" s="913">
        <f>'zał 11'!E29</f>
        <v>150000</v>
      </c>
      <c r="K11" s="913">
        <f>'zał 11'!F29</f>
        <v>0</v>
      </c>
      <c r="L11" s="913">
        <v>0</v>
      </c>
      <c r="M11" s="902"/>
    </row>
    <row r="12" spans="1:13" ht="34.5" customHeight="1">
      <c r="A12" s="909" t="s">
        <v>610</v>
      </c>
      <c r="B12" s="910">
        <v>600</v>
      </c>
      <c r="C12" s="910">
        <v>60016</v>
      </c>
      <c r="D12" s="910">
        <v>6050</v>
      </c>
      <c r="E12" s="916" t="s">
        <v>654</v>
      </c>
      <c r="F12" s="917" t="s">
        <v>674</v>
      </c>
      <c r="G12" s="909">
        <v>2010</v>
      </c>
      <c r="H12" s="909">
        <v>2011</v>
      </c>
      <c r="I12" s="915">
        <v>810000</v>
      </c>
      <c r="J12" s="913">
        <f>'zał 11'!E23</f>
        <v>250000</v>
      </c>
      <c r="K12" s="913">
        <f>'zał 11'!F23</f>
        <v>3.99</v>
      </c>
      <c r="L12" s="913">
        <f>(K12/J12)*100</f>
        <v>0.001596</v>
      </c>
      <c r="M12" s="902"/>
    </row>
    <row r="13" spans="1:13" ht="32.25" customHeight="1">
      <c r="A13" s="909" t="s">
        <v>680</v>
      </c>
      <c r="B13" s="910">
        <v>754</v>
      </c>
      <c r="C13" s="910">
        <v>75412</v>
      </c>
      <c r="D13" s="910">
        <v>6050</v>
      </c>
      <c r="E13" s="916" t="s">
        <v>681</v>
      </c>
      <c r="F13" s="917" t="s">
        <v>674</v>
      </c>
      <c r="G13" s="917">
        <v>2009</v>
      </c>
      <c r="H13" s="917">
        <v>2011</v>
      </c>
      <c r="I13" s="915">
        <v>2412600</v>
      </c>
      <c r="J13" s="913">
        <f>'zał 11'!E55</f>
        <v>1300000</v>
      </c>
      <c r="K13" s="913">
        <f>'zał 11'!F55</f>
        <v>603026.6</v>
      </c>
      <c r="L13" s="913">
        <f>(K13/J13)*100</f>
        <v>46.38666153846154</v>
      </c>
      <c r="M13" s="902"/>
    </row>
    <row r="14" spans="1:13" ht="23.25" customHeight="1">
      <c r="A14" s="1042" t="s">
        <v>682</v>
      </c>
      <c r="B14" s="1043">
        <v>801</v>
      </c>
      <c r="C14" s="910">
        <v>80101</v>
      </c>
      <c r="D14" s="910"/>
      <c r="E14" s="1044" t="s">
        <v>658</v>
      </c>
      <c r="F14" s="1042" t="s">
        <v>674</v>
      </c>
      <c r="G14" s="1042">
        <v>2008</v>
      </c>
      <c r="H14" s="1042">
        <v>2012</v>
      </c>
      <c r="I14" s="1045">
        <v>1464024</v>
      </c>
      <c r="J14" s="913">
        <v>0</v>
      </c>
      <c r="K14" s="913">
        <v>0</v>
      </c>
      <c r="L14" s="913">
        <v>0</v>
      </c>
      <c r="M14" s="902"/>
    </row>
    <row r="15" spans="1:13" ht="23.25" customHeight="1">
      <c r="A15" s="1042"/>
      <c r="B15" s="1043"/>
      <c r="C15" s="910">
        <v>80110</v>
      </c>
      <c r="D15" s="910"/>
      <c r="E15" s="1044"/>
      <c r="F15" s="1042"/>
      <c r="G15" s="1042"/>
      <c r="H15" s="1042"/>
      <c r="I15" s="1045"/>
      <c r="J15" s="913">
        <v>0</v>
      </c>
      <c r="K15" s="913">
        <v>0</v>
      </c>
      <c r="L15" s="913">
        <v>0</v>
      </c>
      <c r="M15" s="902"/>
    </row>
    <row r="16" spans="1:13" ht="30.75" customHeight="1">
      <c r="A16" s="909" t="s">
        <v>683</v>
      </c>
      <c r="B16" s="910">
        <v>900</v>
      </c>
      <c r="C16" s="910">
        <v>90001</v>
      </c>
      <c r="D16" s="910">
        <v>6050</v>
      </c>
      <c r="E16" s="916" t="s">
        <v>684</v>
      </c>
      <c r="F16" s="917" t="s">
        <v>685</v>
      </c>
      <c r="G16" s="909">
        <v>2007</v>
      </c>
      <c r="H16" s="909">
        <v>2011</v>
      </c>
      <c r="I16" s="915">
        <v>306270</v>
      </c>
      <c r="J16" s="913">
        <f>'zał 11'!E84</f>
        <v>73388</v>
      </c>
      <c r="K16" s="913">
        <f>'zał 11'!F84</f>
        <v>73388</v>
      </c>
      <c r="L16" s="913">
        <f>(K16/J16)*100</f>
        <v>100</v>
      </c>
      <c r="M16" s="902"/>
    </row>
    <row r="17" spans="1:13" ht="31.5" customHeight="1">
      <c r="A17" s="909" t="s">
        <v>686</v>
      </c>
      <c r="B17" s="910">
        <v>900</v>
      </c>
      <c r="C17" s="910">
        <v>90001</v>
      </c>
      <c r="D17" s="910">
        <v>6050</v>
      </c>
      <c r="E17" s="916" t="s">
        <v>687</v>
      </c>
      <c r="F17" s="917" t="s">
        <v>688</v>
      </c>
      <c r="G17" s="909">
        <v>2009</v>
      </c>
      <c r="H17" s="909">
        <v>2013</v>
      </c>
      <c r="I17" s="912">
        <v>63151000</v>
      </c>
      <c r="J17" s="913">
        <v>0</v>
      </c>
      <c r="K17" s="913">
        <v>0</v>
      </c>
      <c r="L17" s="913"/>
      <c r="M17" s="902"/>
    </row>
    <row r="18" spans="1:13" ht="46.5" customHeight="1">
      <c r="A18" s="909" t="s">
        <v>689</v>
      </c>
      <c r="B18" s="910">
        <v>900</v>
      </c>
      <c r="C18" s="910">
        <v>90004</v>
      </c>
      <c r="D18" s="910">
        <v>6050</v>
      </c>
      <c r="E18" s="911" t="s">
        <v>690</v>
      </c>
      <c r="F18" s="909" t="s">
        <v>674</v>
      </c>
      <c r="G18" s="909">
        <v>2009</v>
      </c>
      <c r="H18" s="909">
        <v>2012</v>
      </c>
      <c r="I18" s="912">
        <v>1600000</v>
      </c>
      <c r="J18" s="913">
        <f>'zał 11'!E88</f>
        <v>250000</v>
      </c>
      <c r="K18" s="913">
        <f>'zał 11'!F88</f>
        <v>25</v>
      </c>
      <c r="L18" s="913">
        <f>(K18/J18)*100</f>
        <v>0.01</v>
      </c>
      <c r="M18" s="902"/>
    </row>
    <row r="19" spans="1:13" ht="32.25" customHeight="1">
      <c r="A19" s="909" t="s">
        <v>691</v>
      </c>
      <c r="B19" s="910">
        <v>900</v>
      </c>
      <c r="C19" s="910">
        <v>90004</v>
      </c>
      <c r="D19" s="910">
        <v>6050</v>
      </c>
      <c r="E19" s="911" t="s">
        <v>692</v>
      </c>
      <c r="F19" s="909" t="s">
        <v>674</v>
      </c>
      <c r="G19" s="909">
        <v>2010</v>
      </c>
      <c r="H19" s="909">
        <v>2011</v>
      </c>
      <c r="I19" s="912">
        <v>1023408</v>
      </c>
      <c r="J19" s="913">
        <f>'zał 11'!E87</f>
        <v>20750</v>
      </c>
      <c r="K19" s="913">
        <f>'zał 11'!F87</f>
        <v>5490</v>
      </c>
      <c r="L19" s="913"/>
      <c r="M19" s="902"/>
    </row>
    <row r="20" spans="1:256" s="920" customFormat="1" ht="54" customHeight="1">
      <c r="A20" s="909" t="s">
        <v>693</v>
      </c>
      <c r="B20" s="910">
        <v>921</v>
      </c>
      <c r="C20" s="910">
        <v>92113</v>
      </c>
      <c r="D20" s="910">
        <v>6229</v>
      </c>
      <c r="E20" s="911" t="s">
        <v>694</v>
      </c>
      <c r="F20" s="909" t="s">
        <v>695</v>
      </c>
      <c r="G20" s="909">
        <v>2009</v>
      </c>
      <c r="H20" s="909">
        <v>2010</v>
      </c>
      <c r="I20" s="912">
        <v>10643627</v>
      </c>
      <c r="J20" s="913">
        <v>0</v>
      </c>
      <c r="K20" s="913">
        <v>0</v>
      </c>
      <c r="L20" s="913">
        <v>0</v>
      </c>
      <c r="M20" s="901"/>
      <c r="N20" s="918"/>
      <c r="O20" s="918"/>
      <c r="P20" s="918"/>
      <c r="Q20" s="919"/>
      <c r="R20" s="919"/>
      <c r="S20" s="901"/>
      <c r="T20" s="901"/>
      <c r="U20" s="919"/>
      <c r="AC20" s="901"/>
      <c r="AD20" s="918"/>
      <c r="AE20" s="918"/>
      <c r="AF20" s="918"/>
      <c r="AG20" s="919"/>
      <c r="AH20" s="919"/>
      <c r="AI20" s="901"/>
      <c r="AJ20" s="901"/>
      <c r="AK20" s="919"/>
      <c r="AS20" s="901"/>
      <c r="AT20" s="918"/>
      <c r="AU20" s="918"/>
      <c r="AV20" s="918"/>
      <c r="AW20" s="919"/>
      <c r="AX20" s="919"/>
      <c r="AY20" s="901"/>
      <c r="AZ20" s="901"/>
      <c r="BA20" s="919"/>
      <c r="BI20" s="901"/>
      <c r="BJ20" s="918"/>
      <c r="BK20" s="918"/>
      <c r="BL20" s="918"/>
      <c r="BM20" s="919"/>
      <c r="BN20" s="919"/>
      <c r="BO20" s="901"/>
      <c r="BP20" s="901"/>
      <c r="BQ20" s="919"/>
      <c r="BY20" s="901"/>
      <c r="BZ20" s="918"/>
      <c r="CA20" s="918"/>
      <c r="CB20" s="918"/>
      <c r="CC20" s="919"/>
      <c r="CD20" s="919"/>
      <c r="CE20" s="901"/>
      <c r="CF20" s="901"/>
      <c r="CG20" s="919"/>
      <c r="CO20" s="901"/>
      <c r="CP20" s="918"/>
      <c r="CQ20" s="918"/>
      <c r="CR20" s="918"/>
      <c r="CS20" s="919"/>
      <c r="CT20" s="919"/>
      <c r="CU20" s="901"/>
      <c r="CV20" s="901"/>
      <c r="CW20" s="919"/>
      <c r="DE20" s="901"/>
      <c r="DF20" s="918"/>
      <c r="DG20" s="918"/>
      <c r="DH20" s="918"/>
      <c r="DI20" s="919"/>
      <c r="DJ20" s="919"/>
      <c r="DK20" s="901"/>
      <c r="DL20" s="901"/>
      <c r="DM20" s="919"/>
      <c r="DU20" s="901"/>
      <c r="DV20" s="918"/>
      <c r="DW20" s="918"/>
      <c r="DX20" s="918"/>
      <c r="DY20" s="919"/>
      <c r="DZ20" s="919"/>
      <c r="EA20" s="901"/>
      <c r="EB20" s="901"/>
      <c r="EC20" s="919"/>
      <c r="EK20" s="901"/>
      <c r="EL20" s="918"/>
      <c r="EM20" s="918"/>
      <c r="EN20" s="918"/>
      <c r="EO20" s="919"/>
      <c r="EP20" s="919"/>
      <c r="EQ20" s="901"/>
      <c r="ER20" s="901"/>
      <c r="ES20" s="919"/>
      <c r="FA20" s="901"/>
      <c r="FB20" s="918"/>
      <c r="FC20" s="918"/>
      <c r="FD20" s="918"/>
      <c r="FE20" s="919"/>
      <c r="FF20" s="919"/>
      <c r="FG20" s="901"/>
      <c r="FH20" s="901"/>
      <c r="FI20" s="919"/>
      <c r="FQ20" s="901"/>
      <c r="FR20" s="918"/>
      <c r="FS20" s="918"/>
      <c r="FT20" s="918"/>
      <c r="FU20" s="919"/>
      <c r="FV20" s="919"/>
      <c r="FW20" s="901"/>
      <c r="FX20" s="901"/>
      <c r="FY20" s="919"/>
      <c r="GG20" s="901"/>
      <c r="GH20" s="918"/>
      <c r="GI20" s="918"/>
      <c r="GJ20" s="918"/>
      <c r="GK20" s="919"/>
      <c r="GL20" s="919"/>
      <c r="GM20" s="901"/>
      <c r="GN20" s="901"/>
      <c r="GO20" s="919"/>
      <c r="GW20" s="901"/>
      <c r="GX20" s="918"/>
      <c r="GY20" s="918"/>
      <c r="GZ20" s="918"/>
      <c r="HA20" s="919"/>
      <c r="HB20" s="919"/>
      <c r="HC20" s="901"/>
      <c r="HD20" s="901"/>
      <c r="HE20" s="919"/>
      <c r="HM20" s="901"/>
      <c r="HN20" s="918"/>
      <c r="HO20" s="918"/>
      <c r="HP20" s="918"/>
      <c r="HQ20" s="919"/>
      <c r="HR20" s="919"/>
      <c r="HS20" s="901"/>
      <c r="HT20" s="901"/>
      <c r="HU20" s="919"/>
      <c r="IC20" s="901"/>
      <c r="ID20" s="918"/>
      <c r="IE20" s="918"/>
      <c r="IF20" s="918"/>
      <c r="IG20" s="919"/>
      <c r="IH20" s="919"/>
      <c r="II20" s="901"/>
      <c r="IJ20" s="901"/>
      <c r="IK20" s="919"/>
      <c r="IS20" s="903"/>
      <c r="IT20" s="903"/>
      <c r="IU20" s="903"/>
      <c r="IV20" s="903"/>
    </row>
    <row r="21" spans="1:256" s="920" customFormat="1" ht="45.75" customHeight="1">
      <c r="A21" s="909" t="s">
        <v>696</v>
      </c>
      <c r="B21" s="910">
        <v>921</v>
      </c>
      <c r="C21" s="910">
        <v>92116</v>
      </c>
      <c r="D21" s="910">
        <v>6050</v>
      </c>
      <c r="E21" s="911" t="s">
        <v>697</v>
      </c>
      <c r="F21" s="909" t="s">
        <v>674</v>
      </c>
      <c r="G21" s="909">
        <v>2010</v>
      </c>
      <c r="H21" s="909">
        <v>2012</v>
      </c>
      <c r="I21" s="912">
        <v>2040000</v>
      </c>
      <c r="J21" s="913">
        <f>'zał 11'!E102</f>
        <v>63000</v>
      </c>
      <c r="K21" s="913">
        <f>'zał 11'!F102</f>
        <v>0</v>
      </c>
      <c r="L21" s="913">
        <f aca="true" t="shared" si="0" ref="L21:L27">(K21/J21)*100</f>
        <v>0</v>
      </c>
      <c r="M21" s="901"/>
      <c r="N21" s="918"/>
      <c r="O21" s="918"/>
      <c r="P21" s="918"/>
      <c r="Q21" s="919"/>
      <c r="R21" s="919"/>
      <c r="S21" s="901"/>
      <c r="T21" s="901"/>
      <c r="U21" s="919"/>
      <c r="AC21" s="901"/>
      <c r="AD21" s="918"/>
      <c r="AE21" s="918"/>
      <c r="AF21" s="918"/>
      <c r="AG21" s="919"/>
      <c r="AH21" s="919"/>
      <c r="AI21" s="901"/>
      <c r="AJ21" s="901"/>
      <c r="AK21" s="919"/>
      <c r="AS21" s="901"/>
      <c r="AT21" s="918"/>
      <c r="AU21" s="918"/>
      <c r="AV21" s="918"/>
      <c r="AW21" s="919"/>
      <c r="AX21" s="919"/>
      <c r="AY21" s="901"/>
      <c r="AZ21" s="901"/>
      <c r="BA21" s="919"/>
      <c r="BI21" s="901"/>
      <c r="BJ21" s="918"/>
      <c r="BK21" s="918"/>
      <c r="BL21" s="918"/>
      <c r="BM21" s="919"/>
      <c r="BN21" s="919"/>
      <c r="BO21" s="901"/>
      <c r="BP21" s="901"/>
      <c r="BQ21" s="919"/>
      <c r="BY21" s="901"/>
      <c r="BZ21" s="918"/>
      <c r="CA21" s="918"/>
      <c r="CB21" s="918"/>
      <c r="CC21" s="919"/>
      <c r="CD21" s="919"/>
      <c r="CE21" s="901"/>
      <c r="CF21" s="901"/>
      <c r="CG21" s="919"/>
      <c r="CO21" s="901"/>
      <c r="CP21" s="918"/>
      <c r="CQ21" s="918"/>
      <c r="CR21" s="918"/>
      <c r="CS21" s="919"/>
      <c r="CT21" s="919"/>
      <c r="CU21" s="901"/>
      <c r="CV21" s="901"/>
      <c r="CW21" s="919"/>
      <c r="DE21" s="901"/>
      <c r="DF21" s="918"/>
      <c r="DG21" s="918"/>
      <c r="DH21" s="918"/>
      <c r="DI21" s="919"/>
      <c r="DJ21" s="919"/>
      <c r="DK21" s="901"/>
      <c r="DL21" s="901"/>
      <c r="DM21" s="919"/>
      <c r="DU21" s="901"/>
      <c r="DV21" s="918"/>
      <c r="DW21" s="918"/>
      <c r="DX21" s="918"/>
      <c r="DY21" s="919"/>
      <c r="DZ21" s="919"/>
      <c r="EA21" s="901"/>
      <c r="EB21" s="901"/>
      <c r="EC21" s="919"/>
      <c r="EK21" s="901"/>
      <c r="EL21" s="918"/>
      <c r="EM21" s="918"/>
      <c r="EN21" s="918"/>
      <c r="EO21" s="919"/>
      <c r="EP21" s="919"/>
      <c r="EQ21" s="901"/>
      <c r="ER21" s="901"/>
      <c r="ES21" s="919"/>
      <c r="FA21" s="901"/>
      <c r="FB21" s="918"/>
      <c r="FC21" s="918"/>
      <c r="FD21" s="918"/>
      <c r="FE21" s="919"/>
      <c r="FF21" s="919"/>
      <c r="FG21" s="901"/>
      <c r="FH21" s="901"/>
      <c r="FI21" s="919"/>
      <c r="FQ21" s="901"/>
      <c r="FR21" s="918"/>
      <c r="FS21" s="918"/>
      <c r="FT21" s="918"/>
      <c r="FU21" s="919"/>
      <c r="FV21" s="919"/>
      <c r="FW21" s="901"/>
      <c r="FX21" s="901"/>
      <c r="FY21" s="919"/>
      <c r="GG21" s="901"/>
      <c r="GH21" s="918"/>
      <c r="GI21" s="918"/>
      <c r="GJ21" s="918"/>
      <c r="GK21" s="919"/>
      <c r="GL21" s="919"/>
      <c r="GM21" s="901"/>
      <c r="GN21" s="901"/>
      <c r="GO21" s="919"/>
      <c r="GW21" s="901"/>
      <c r="GX21" s="918"/>
      <c r="GY21" s="918"/>
      <c r="GZ21" s="918"/>
      <c r="HA21" s="919"/>
      <c r="HB21" s="919"/>
      <c r="HC21" s="901"/>
      <c r="HD21" s="901"/>
      <c r="HE21" s="919"/>
      <c r="HM21" s="901"/>
      <c r="HN21" s="918"/>
      <c r="HO21" s="918"/>
      <c r="HP21" s="918"/>
      <c r="HQ21" s="919"/>
      <c r="HR21" s="919"/>
      <c r="HS21" s="901"/>
      <c r="HT21" s="901"/>
      <c r="HU21" s="919"/>
      <c r="IC21" s="901"/>
      <c r="ID21" s="918"/>
      <c r="IE21" s="918"/>
      <c r="IF21" s="918"/>
      <c r="IG21" s="919"/>
      <c r="IH21" s="919"/>
      <c r="II21" s="901"/>
      <c r="IJ21" s="901"/>
      <c r="IK21" s="919"/>
      <c r="IS21" s="903"/>
      <c r="IT21" s="903"/>
      <c r="IU21" s="903"/>
      <c r="IV21" s="903"/>
    </row>
    <row r="22" spans="1:256" s="920" customFormat="1" ht="40.5" customHeight="1">
      <c r="A22" s="909" t="s">
        <v>698</v>
      </c>
      <c r="B22" s="910">
        <v>926</v>
      </c>
      <c r="C22" s="910">
        <v>92601</v>
      </c>
      <c r="D22" s="910">
        <v>6050</v>
      </c>
      <c r="E22" s="911" t="s">
        <v>699</v>
      </c>
      <c r="F22" s="909" t="s">
        <v>674</v>
      </c>
      <c r="G22" s="909">
        <v>2010</v>
      </c>
      <c r="H22" s="909">
        <v>2012</v>
      </c>
      <c r="I22" s="915">
        <v>2825000</v>
      </c>
      <c r="J22" s="913">
        <f>'zał 11'!E106</f>
        <v>25000</v>
      </c>
      <c r="K22" s="913">
        <f>'zał 11'!F106</f>
        <v>610</v>
      </c>
      <c r="L22" s="913">
        <f t="shared" si="0"/>
        <v>2.44</v>
      </c>
      <c r="M22" s="901"/>
      <c r="N22" s="918"/>
      <c r="O22" s="918"/>
      <c r="P22" s="918"/>
      <c r="Q22" s="919"/>
      <c r="R22" s="919"/>
      <c r="S22" s="901"/>
      <c r="T22" s="901"/>
      <c r="U22" s="919"/>
      <c r="AC22" s="901"/>
      <c r="AD22" s="918"/>
      <c r="AE22" s="918"/>
      <c r="AF22" s="918"/>
      <c r="AG22" s="919"/>
      <c r="AH22" s="919"/>
      <c r="AI22" s="901"/>
      <c r="AJ22" s="901"/>
      <c r="AK22" s="919"/>
      <c r="AS22" s="901"/>
      <c r="AT22" s="918"/>
      <c r="AU22" s="918"/>
      <c r="AV22" s="918"/>
      <c r="AW22" s="919"/>
      <c r="AX22" s="919"/>
      <c r="AY22" s="901"/>
      <c r="AZ22" s="901"/>
      <c r="BA22" s="919"/>
      <c r="BI22" s="901"/>
      <c r="BJ22" s="918"/>
      <c r="BK22" s="918"/>
      <c r="BL22" s="918"/>
      <c r="BM22" s="919"/>
      <c r="BN22" s="919"/>
      <c r="BO22" s="901"/>
      <c r="BP22" s="901"/>
      <c r="BQ22" s="919"/>
      <c r="BY22" s="901"/>
      <c r="BZ22" s="918"/>
      <c r="CA22" s="918"/>
      <c r="CB22" s="918"/>
      <c r="CC22" s="919"/>
      <c r="CD22" s="919"/>
      <c r="CE22" s="901"/>
      <c r="CF22" s="901"/>
      <c r="CG22" s="919"/>
      <c r="CO22" s="901"/>
      <c r="CP22" s="918"/>
      <c r="CQ22" s="918"/>
      <c r="CR22" s="918"/>
      <c r="CS22" s="919"/>
      <c r="CT22" s="919"/>
      <c r="CU22" s="901"/>
      <c r="CV22" s="901"/>
      <c r="CW22" s="919"/>
      <c r="DE22" s="901"/>
      <c r="DF22" s="918"/>
      <c r="DG22" s="918"/>
      <c r="DH22" s="918"/>
      <c r="DI22" s="919"/>
      <c r="DJ22" s="919"/>
      <c r="DK22" s="901"/>
      <c r="DL22" s="901"/>
      <c r="DM22" s="919"/>
      <c r="DU22" s="901"/>
      <c r="DV22" s="918"/>
      <c r="DW22" s="918"/>
      <c r="DX22" s="918"/>
      <c r="DY22" s="919"/>
      <c r="DZ22" s="919"/>
      <c r="EA22" s="901"/>
      <c r="EB22" s="901"/>
      <c r="EC22" s="919"/>
      <c r="EK22" s="901"/>
      <c r="EL22" s="918"/>
      <c r="EM22" s="918"/>
      <c r="EN22" s="918"/>
      <c r="EO22" s="919"/>
      <c r="EP22" s="919"/>
      <c r="EQ22" s="901"/>
      <c r="ER22" s="901"/>
      <c r="ES22" s="919"/>
      <c r="FA22" s="901"/>
      <c r="FB22" s="918"/>
      <c r="FC22" s="918"/>
      <c r="FD22" s="918"/>
      <c r="FE22" s="919"/>
      <c r="FF22" s="919"/>
      <c r="FG22" s="901"/>
      <c r="FH22" s="901"/>
      <c r="FI22" s="919"/>
      <c r="FQ22" s="901"/>
      <c r="FR22" s="918"/>
      <c r="FS22" s="918"/>
      <c r="FT22" s="918"/>
      <c r="FU22" s="919"/>
      <c r="FV22" s="919"/>
      <c r="FW22" s="901"/>
      <c r="FX22" s="901"/>
      <c r="FY22" s="919"/>
      <c r="GG22" s="901"/>
      <c r="GH22" s="918"/>
      <c r="GI22" s="918"/>
      <c r="GJ22" s="918"/>
      <c r="GK22" s="919"/>
      <c r="GL22" s="919"/>
      <c r="GM22" s="901"/>
      <c r="GN22" s="901"/>
      <c r="GO22" s="919"/>
      <c r="GW22" s="901"/>
      <c r="GX22" s="918"/>
      <c r="GY22" s="918"/>
      <c r="GZ22" s="918"/>
      <c r="HA22" s="919"/>
      <c r="HB22" s="919"/>
      <c r="HC22" s="901"/>
      <c r="HD22" s="901"/>
      <c r="HE22" s="919"/>
      <c r="HM22" s="901"/>
      <c r="HN22" s="918"/>
      <c r="HO22" s="918"/>
      <c r="HP22" s="918"/>
      <c r="HQ22" s="919"/>
      <c r="HR22" s="919"/>
      <c r="HS22" s="901"/>
      <c r="HT22" s="901"/>
      <c r="HU22" s="919"/>
      <c r="IC22" s="901"/>
      <c r="ID22" s="918"/>
      <c r="IE22" s="918"/>
      <c r="IF22" s="918"/>
      <c r="IG22" s="919"/>
      <c r="IH22" s="919"/>
      <c r="II22" s="901"/>
      <c r="IJ22" s="901"/>
      <c r="IK22" s="919"/>
      <c r="IS22" s="903"/>
      <c r="IT22" s="903"/>
      <c r="IU22" s="903"/>
      <c r="IV22" s="903"/>
    </row>
    <row r="23" spans="1:256" s="920" customFormat="1" ht="40.5" customHeight="1">
      <c r="A23" s="1042" t="s">
        <v>700</v>
      </c>
      <c r="B23" s="1043">
        <v>926</v>
      </c>
      <c r="C23" s="1043">
        <v>92601</v>
      </c>
      <c r="D23" s="910">
        <v>6057</v>
      </c>
      <c r="E23" s="1044" t="s">
        <v>701</v>
      </c>
      <c r="F23" s="1042" t="s">
        <v>674</v>
      </c>
      <c r="G23" s="1042">
        <v>2009</v>
      </c>
      <c r="H23" s="1042">
        <v>2012</v>
      </c>
      <c r="I23" s="1045">
        <v>6825000</v>
      </c>
      <c r="J23" s="913">
        <f>'zał 11'!E109</f>
        <v>1400000</v>
      </c>
      <c r="K23" s="913">
        <f>'zał 11'!F109</f>
        <v>0</v>
      </c>
      <c r="L23" s="913">
        <f t="shared" si="0"/>
        <v>0</v>
      </c>
      <c r="M23" s="901"/>
      <c r="N23" s="918"/>
      <c r="O23" s="918"/>
      <c r="P23" s="918"/>
      <c r="Q23" s="919"/>
      <c r="R23" s="919"/>
      <c r="S23" s="901"/>
      <c r="T23" s="901"/>
      <c r="U23" s="919"/>
      <c r="AC23" s="901"/>
      <c r="AD23" s="918"/>
      <c r="AE23" s="918"/>
      <c r="AF23" s="918"/>
      <c r="AG23" s="919"/>
      <c r="AH23" s="919"/>
      <c r="AI23" s="901"/>
      <c r="AJ23" s="901"/>
      <c r="AK23" s="919"/>
      <c r="AS23" s="901"/>
      <c r="AT23" s="918"/>
      <c r="AU23" s="918"/>
      <c r="AV23" s="918"/>
      <c r="AW23" s="919"/>
      <c r="AX23" s="919"/>
      <c r="AY23" s="901"/>
      <c r="AZ23" s="901"/>
      <c r="BA23" s="919"/>
      <c r="BI23" s="901"/>
      <c r="BJ23" s="918"/>
      <c r="BK23" s="918"/>
      <c r="BL23" s="918"/>
      <c r="BM23" s="919"/>
      <c r="BN23" s="919"/>
      <c r="BO23" s="901"/>
      <c r="BP23" s="901"/>
      <c r="BQ23" s="919"/>
      <c r="BY23" s="901"/>
      <c r="BZ23" s="918"/>
      <c r="CA23" s="918"/>
      <c r="CB23" s="918"/>
      <c r="CC23" s="919"/>
      <c r="CD23" s="919"/>
      <c r="CE23" s="901"/>
      <c r="CF23" s="901"/>
      <c r="CG23" s="919"/>
      <c r="CO23" s="901"/>
      <c r="CP23" s="918"/>
      <c r="CQ23" s="918"/>
      <c r="CR23" s="918"/>
      <c r="CS23" s="919"/>
      <c r="CT23" s="919"/>
      <c r="CU23" s="901"/>
      <c r="CV23" s="901"/>
      <c r="CW23" s="919"/>
      <c r="DE23" s="901"/>
      <c r="DF23" s="918"/>
      <c r="DG23" s="918"/>
      <c r="DH23" s="918"/>
      <c r="DI23" s="919"/>
      <c r="DJ23" s="919"/>
      <c r="DK23" s="901"/>
      <c r="DL23" s="901"/>
      <c r="DM23" s="919"/>
      <c r="DU23" s="901"/>
      <c r="DV23" s="918"/>
      <c r="DW23" s="918"/>
      <c r="DX23" s="918"/>
      <c r="DY23" s="919"/>
      <c r="DZ23" s="919"/>
      <c r="EA23" s="901"/>
      <c r="EB23" s="901"/>
      <c r="EC23" s="919"/>
      <c r="EK23" s="901"/>
      <c r="EL23" s="918"/>
      <c r="EM23" s="918"/>
      <c r="EN23" s="918"/>
      <c r="EO23" s="919"/>
      <c r="EP23" s="919"/>
      <c r="EQ23" s="901"/>
      <c r="ER23" s="901"/>
      <c r="ES23" s="919"/>
      <c r="FA23" s="901"/>
      <c r="FB23" s="918"/>
      <c r="FC23" s="918"/>
      <c r="FD23" s="918"/>
      <c r="FE23" s="919"/>
      <c r="FF23" s="919"/>
      <c r="FG23" s="901"/>
      <c r="FH23" s="901"/>
      <c r="FI23" s="919"/>
      <c r="FQ23" s="901"/>
      <c r="FR23" s="918"/>
      <c r="FS23" s="918"/>
      <c r="FT23" s="918"/>
      <c r="FU23" s="919"/>
      <c r="FV23" s="919"/>
      <c r="FW23" s="901"/>
      <c r="FX23" s="901"/>
      <c r="FY23" s="919"/>
      <c r="GG23" s="901"/>
      <c r="GH23" s="918"/>
      <c r="GI23" s="918"/>
      <c r="GJ23" s="918"/>
      <c r="GK23" s="919"/>
      <c r="GL23" s="919"/>
      <c r="GM23" s="901"/>
      <c r="GN23" s="901"/>
      <c r="GO23" s="919"/>
      <c r="GW23" s="901"/>
      <c r="GX23" s="918"/>
      <c r="GY23" s="918"/>
      <c r="GZ23" s="918"/>
      <c r="HA23" s="919"/>
      <c r="HB23" s="919"/>
      <c r="HC23" s="901"/>
      <c r="HD23" s="901"/>
      <c r="HE23" s="919"/>
      <c r="HM23" s="901"/>
      <c r="HN23" s="918"/>
      <c r="HO23" s="918"/>
      <c r="HP23" s="918"/>
      <c r="HQ23" s="919"/>
      <c r="HR23" s="919"/>
      <c r="HS23" s="901"/>
      <c r="HT23" s="901"/>
      <c r="HU23" s="919"/>
      <c r="IC23" s="901"/>
      <c r="ID23" s="918"/>
      <c r="IE23" s="918"/>
      <c r="IF23" s="918"/>
      <c r="IG23" s="919"/>
      <c r="IH23" s="919"/>
      <c r="II23" s="901"/>
      <c r="IJ23" s="901"/>
      <c r="IK23" s="919"/>
      <c r="IS23" s="903"/>
      <c r="IT23" s="903"/>
      <c r="IU23" s="903"/>
      <c r="IV23" s="903"/>
    </row>
    <row r="24" spans="1:256" s="920" customFormat="1" ht="34.5" customHeight="1">
      <c r="A24" s="1042"/>
      <c r="B24" s="1043"/>
      <c r="C24" s="1043"/>
      <c r="D24" s="910">
        <v>6059</v>
      </c>
      <c r="E24" s="1044"/>
      <c r="F24" s="1042"/>
      <c r="G24" s="1042"/>
      <c r="H24" s="1042"/>
      <c r="I24" s="1045"/>
      <c r="J24" s="913">
        <f>'zał 11'!E111</f>
        <v>500000</v>
      </c>
      <c r="K24" s="913">
        <f>'zał 11'!F111</f>
        <v>7.98</v>
      </c>
      <c r="L24" s="913">
        <f t="shared" si="0"/>
        <v>0.001596</v>
      </c>
      <c r="M24" s="901"/>
      <c r="N24" s="918"/>
      <c r="O24" s="918"/>
      <c r="P24" s="918"/>
      <c r="Q24" s="919"/>
      <c r="R24" s="919"/>
      <c r="S24" s="901"/>
      <c r="T24" s="901"/>
      <c r="U24" s="919"/>
      <c r="AC24" s="901"/>
      <c r="AD24" s="918"/>
      <c r="AE24" s="918"/>
      <c r="AF24" s="918"/>
      <c r="AG24" s="919"/>
      <c r="AH24" s="919"/>
      <c r="AI24" s="901"/>
      <c r="AJ24" s="901"/>
      <c r="AK24" s="919"/>
      <c r="AS24" s="901"/>
      <c r="AT24" s="918"/>
      <c r="AU24" s="918"/>
      <c r="AV24" s="918"/>
      <c r="AW24" s="919"/>
      <c r="AX24" s="919"/>
      <c r="AY24" s="901"/>
      <c r="AZ24" s="901"/>
      <c r="BA24" s="919"/>
      <c r="BI24" s="901"/>
      <c r="BJ24" s="918"/>
      <c r="BK24" s="918"/>
      <c r="BL24" s="918"/>
      <c r="BM24" s="919"/>
      <c r="BN24" s="919"/>
      <c r="BO24" s="901"/>
      <c r="BP24" s="901"/>
      <c r="BQ24" s="919"/>
      <c r="BY24" s="901"/>
      <c r="BZ24" s="918"/>
      <c r="CA24" s="918"/>
      <c r="CB24" s="918"/>
      <c r="CC24" s="919"/>
      <c r="CD24" s="919"/>
      <c r="CE24" s="901"/>
      <c r="CF24" s="901"/>
      <c r="CG24" s="919"/>
      <c r="CO24" s="901"/>
      <c r="CP24" s="918"/>
      <c r="CQ24" s="918"/>
      <c r="CR24" s="918"/>
      <c r="CS24" s="919"/>
      <c r="CT24" s="919"/>
      <c r="CU24" s="901"/>
      <c r="CV24" s="901"/>
      <c r="CW24" s="919"/>
      <c r="DE24" s="901"/>
      <c r="DF24" s="918"/>
      <c r="DG24" s="918"/>
      <c r="DH24" s="918"/>
      <c r="DI24" s="919"/>
      <c r="DJ24" s="919"/>
      <c r="DK24" s="901"/>
      <c r="DL24" s="901"/>
      <c r="DM24" s="919"/>
      <c r="DU24" s="901"/>
      <c r="DV24" s="918"/>
      <c r="DW24" s="918"/>
      <c r="DX24" s="918"/>
      <c r="DY24" s="919"/>
      <c r="DZ24" s="919"/>
      <c r="EA24" s="901"/>
      <c r="EB24" s="901"/>
      <c r="EC24" s="919"/>
      <c r="EK24" s="901"/>
      <c r="EL24" s="918"/>
      <c r="EM24" s="918"/>
      <c r="EN24" s="918"/>
      <c r="EO24" s="919"/>
      <c r="EP24" s="919"/>
      <c r="EQ24" s="901"/>
      <c r="ER24" s="901"/>
      <c r="ES24" s="919"/>
      <c r="FA24" s="901"/>
      <c r="FB24" s="918"/>
      <c r="FC24" s="918"/>
      <c r="FD24" s="918"/>
      <c r="FE24" s="919"/>
      <c r="FF24" s="919"/>
      <c r="FG24" s="901"/>
      <c r="FH24" s="901"/>
      <c r="FI24" s="919"/>
      <c r="FQ24" s="901"/>
      <c r="FR24" s="918"/>
      <c r="FS24" s="918"/>
      <c r="FT24" s="918"/>
      <c r="FU24" s="919"/>
      <c r="FV24" s="919"/>
      <c r="FW24" s="901"/>
      <c r="FX24" s="901"/>
      <c r="FY24" s="919"/>
      <c r="GG24" s="901"/>
      <c r="GH24" s="918"/>
      <c r="GI24" s="918"/>
      <c r="GJ24" s="918"/>
      <c r="GK24" s="919"/>
      <c r="GL24" s="919"/>
      <c r="GM24" s="901"/>
      <c r="GN24" s="901"/>
      <c r="GO24" s="919"/>
      <c r="GW24" s="901"/>
      <c r="GX24" s="918"/>
      <c r="GY24" s="918"/>
      <c r="GZ24" s="918"/>
      <c r="HA24" s="919"/>
      <c r="HB24" s="919"/>
      <c r="HC24" s="901"/>
      <c r="HD24" s="901"/>
      <c r="HE24" s="919"/>
      <c r="HM24" s="901"/>
      <c r="HN24" s="918"/>
      <c r="HO24" s="918"/>
      <c r="HP24" s="918"/>
      <c r="HQ24" s="919"/>
      <c r="HR24" s="919"/>
      <c r="HS24" s="901"/>
      <c r="HT24" s="901"/>
      <c r="HU24" s="919"/>
      <c r="IC24" s="901"/>
      <c r="ID24" s="918"/>
      <c r="IE24" s="918"/>
      <c r="IF24" s="918"/>
      <c r="IG24" s="919"/>
      <c r="IH24" s="919"/>
      <c r="II24" s="901"/>
      <c r="IJ24" s="901"/>
      <c r="IK24" s="919"/>
      <c r="IS24" s="903"/>
      <c r="IT24" s="903"/>
      <c r="IU24" s="903"/>
      <c r="IV24" s="903"/>
    </row>
    <row r="25" spans="1:256" s="920" customFormat="1" ht="12.75" customHeight="1" hidden="1">
      <c r="A25" s="909" t="s">
        <v>702</v>
      </c>
      <c r="B25" s="910">
        <v>926</v>
      </c>
      <c r="C25" s="910">
        <v>92601</v>
      </c>
      <c r="D25" s="910">
        <v>6059</v>
      </c>
      <c r="E25" s="911" t="s">
        <v>701</v>
      </c>
      <c r="F25" s="909" t="s">
        <v>674</v>
      </c>
      <c r="G25" s="909">
        <v>2009</v>
      </c>
      <c r="H25" s="909">
        <v>2012</v>
      </c>
      <c r="I25" s="912">
        <v>8725000</v>
      </c>
      <c r="J25" s="912">
        <v>25000</v>
      </c>
      <c r="K25" s="912">
        <v>24802.8</v>
      </c>
      <c r="L25" s="912">
        <f t="shared" si="0"/>
        <v>99.2112</v>
      </c>
      <c r="M25" s="901"/>
      <c r="N25" s="918"/>
      <c r="O25" s="918"/>
      <c r="P25" s="918"/>
      <c r="Q25" s="919"/>
      <c r="R25" s="919"/>
      <c r="S25" s="901"/>
      <c r="T25" s="901"/>
      <c r="U25" s="919"/>
      <c r="AC25" s="901"/>
      <c r="AD25" s="918"/>
      <c r="AE25" s="918"/>
      <c r="AF25" s="918"/>
      <c r="AG25" s="919"/>
      <c r="AH25" s="919"/>
      <c r="AI25" s="901"/>
      <c r="AJ25" s="901"/>
      <c r="AK25" s="919"/>
      <c r="AS25" s="901"/>
      <c r="AT25" s="918"/>
      <c r="AU25" s="918"/>
      <c r="AV25" s="918"/>
      <c r="AW25" s="919"/>
      <c r="AX25" s="919"/>
      <c r="AY25" s="901"/>
      <c r="AZ25" s="901"/>
      <c r="BA25" s="919"/>
      <c r="BI25" s="901"/>
      <c r="BJ25" s="918"/>
      <c r="BK25" s="918"/>
      <c r="BL25" s="918"/>
      <c r="BM25" s="919"/>
      <c r="BN25" s="919"/>
      <c r="BO25" s="901"/>
      <c r="BP25" s="901"/>
      <c r="BQ25" s="919"/>
      <c r="BY25" s="901"/>
      <c r="BZ25" s="918"/>
      <c r="CA25" s="918"/>
      <c r="CB25" s="918"/>
      <c r="CC25" s="919"/>
      <c r="CD25" s="919"/>
      <c r="CE25" s="901"/>
      <c r="CF25" s="901"/>
      <c r="CG25" s="919"/>
      <c r="CO25" s="901"/>
      <c r="CP25" s="918"/>
      <c r="CQ25" s="918"/>
      <c r="CR25" s="918"/>
      <c r="CS25" s="919"/>
      <c r="CT25" s="919"/>
      <c r="CU25" s="901"/>
      <c r="CV25" s="901"/>
      <c r="CW25" s="919"/>
      <c r="DE25" s="901"/>
      <c r="DF25" s="918"/>
      <c r="DG25" s="918"/>
      <c r="DH25" s="918"/>
      <c r="DI25" s="919"/>
      <c r="DJ25" s="919"/>
      <c r="DK25" s="901"/>
      <c r="DL25" s="901"/>
      <c r="DM25" s="919"/>
      <c r="DU25" s="901"/>
      <c r="DV25" s="918"/>
      <c r="DW25" s="918"/>
      <c r="DX25" s="918"/>
      <c r="DY25" s="919"/>
      <c r="DZ25" s="919"/>
      <c r="EA25" s="901"/>
      <c r="EB25" s="901"/>
      <c r="EC25" s="919"/>
      <c r="EK25" s="901"/>
      <c r="EL25" s="918"/>
      <c r="EM25" s="918"/>
      <c r="EN25" s="918"/>
      <c r="EO25" s="919"/>
      <c r="EP25" s="919"/>
      <c r="EQ25" s="901"/>
      <c r="ER25" s="901"/>
      <c r="ES25" s="919"/>
      <c r="FA25" s="901"/>
      <c r="FB25" s="918"/>
      <c r="FC25" s="918"/>
      <c r="FD25" s="918"/>
      <c r="FE25" s="919"/>
      <c r="FF25" s="919"/>
      <c r="FG25" s="901"/>
      <c r="FH25" s="901"/>
      <c r="FI25" s="919"/>
      <c r="FQ25" s="901"/>
      <c r="FR25" s="918"/>
      <c r="FS25" s="918"/>
      <c r="FT25" s="918"/>
      <c r="FU25" s="919"/>
      <c r="FV25" s="919"/>
      <c r="FW25" s="901"/>
      <c r="FX25" s="901"/>
      <c r="FY25" s="919"/>
      <c r="GG25" s="901"/>
      <c r="GH25" s="918"/>
      <c r="GI25" s="918"/>
      <c r="GJ25" s="918"/>
      <c r="GK25" s="919"/>
      <c r="GL25" s="919"/>
      <c r="GM25" s="901"/>
      <c r="GN25" s="901"/>
      <c r="GO25" s="919"/>
      <c r="GW25" s="901"/>
      <c r="GX25" s="918"/>
      <c r="GY25" s="918"/>
      <c r="GZ25" s="918"/>
      <c r="HA25" s="919"/>
      <c r="HB25" s="919"/>
      <c r="HC25" s="901"/>
      <c r="HD25" s="901"/>
      <c r="HE25" s="919"/>
      <c r="HM25" s="901"/>
      <c r="HN25" s="918"/>
      <c r="HO25" s="918"/>
      <c r="HP25" s="918"/>
      <c r="HQ25" s="919"/>
      <c r="HR25" s="919"/>
      <c r="HS25" s="901"/>
      <c r="HT25" s="901"/>
      <c r="HU25" s="919"/>
      <c r="IC25" s="901"/>
      <c r="ID25" s="918"/>
      <c r="IE25" s="918"/>
      <c r="IF25" s="918"/>
      <c r="IG25" s="919"/>
      <c r="IH25" s="919"/>
      <c r="II25" s="901"/>
      <c r="IJ25" s="901"/>
      <c r="IK25" s="919"/>
      <c r="IS25" s="903"/>
      <c r="IT25" s="903"/>
      <c r="IU25" s="903"/>
      <c r="IV25" s="903"/>
    </row>
    <row r="26" spans="1:256" s="920" customFormat="1" ht="12.75" customHeight="1" hidden="1">
      <c r="A26" s="909" t="s">
        <v>703</v>
      </c>
      <c r="B26" s="910">
        <v>926</v>
      </c>
      <c r="C26" s="910">
        <v>92601</v>
      </c>
      <c r="D26" s="910">
        <v>6050</v>
      </c>
      <c r="E26" s="911" t="s">
        <v>704</v>
      </c>
      <c r="F26" s="909" t="s">
        <v>674</v>
      </c>
      <c r="G26" s="909">
        <v>2007</v>
      </c>
      <c r="H26" s="909">
        <v>2011</v>
      </c>
      <c r="I26" s="915">
        <v>8285400</v>
      </c>
      <c r="J26" s="912">
        <v>1632700</v>
      </c>
      <c r="K26" s="912">
        <v>1552394.6</v>
      </c>
      <c r="L26" s="912">
        <f t="shared" si="0"/>
        <v>95.08143565872483</v>
      </c>
      <c r="M26" s="901"/>
      <c r="N26" s="918"/>
      <c r="O26" s="918"/>
      <c r="P26" s="918"/>
      <c r="Q26" s="919"/>
      <c r="R26" s="919"/>
      <c r="S26" s="901"/>
      <c r="T26" s="901"/>
      <c r="U26" s="919"/>
      <c r="AC26" s="901"/>
      <c r="AD26" s="918"/>
      <c r="AE26" s="918"/>
      <c r="AF26" s="918"/>
      <c r="AG26" s="919"/>
      <c r="AH26" s="919"/>
      <c r="AI26" s="901"/>
      <c r="AJ26" s="901"/>
      <c r="AK26" s="919"/>
      <c r="AS26" s="901"/>
      <c r="AT26" s="918"/>
      <c r="AU26" s="918"/>
      <c r="AV26" s="918"/>
      <c r="AW26" s="919"/>
      <c r="AX26" s="919"/>
      <c r="AY26" s="901"/>
      <c r="AZ26" s="901"/>
      <c r="BA26" s="919"/>
      <c r="BI26" s="901"/>
      <c r="BJ26" s="918"/>
      <c r="BK26" s="918"/>
      <c r="BL26" s="918"/>
      <c r="BM26" s="919"/>
      <c r="BN26" s="919"/>
      <c r="BO26" s="901"/>
      <c r="BP26" s="901"/>
      <c r="BQ26" s="919"/>
      <c r="BY26" s="901"/>
      <c r="BZ26" s="918"/>
      <c r="CA26" s="918"/>
      <c r="CB26" s="918"/>
      <c r="CC26" s="919"/>
      <c r="CD26" s="919"/>
      <c r="CE26" s="901"/>
      <c r="CF26" s="901"/>
      <c r="CG26" s="919"/>
      <c r="CO26" s="901"/>
      <c r="CP26" s="918"/>
      <c r="CQ26" s="918"/>
      <c r="CR26" s="918"/>
      <c r="CS26" s="919"/>
      <c r="CT26" s="919"/>
      <c r="CU26" s="901"/>
      <c r="CV26" s="901"/>
      <c r="CW26" s="919"/>
      <c r="DE26" s="901"/>
      <c r="DF26" s="918"/>
      <c r="DG26" s="918"/>
      <c r="DH26" s="918"/>
      <c r="DI26" s="919"/>
      <c r="DJ26" s="919"/>
      <c r="DK26" s="901"/>
      <c r="DL26" s="901"/>
      <c r="DM26" s="919"/>
      <c r="DU26" s="901"/>
      <c r="DV26" s="918"/>
      <c r="DW26" s="918"/>
      <c r="DX26" s="918"/>
      <c r="DY26" s="919"/>
      <c r="DZ26" s="919"/>
      <c r="EA26" s="901"/>
      <c r="EB26" s="901"/>
      <c r="EC26" s="919"/>
      <c r="EK26" s="901"/>
      <c r="EL26" s="918"/>
      <c r="EM26" s="918"/>
      <c r="EN26" s="918"/>
      <c r="EO26" s="919"/>
      <c r="EP26" s="919"/>
      <c r="EQ26" s="901"/>
      <c r="ER26" s="901"/>
      <c r="ES26" s="919"/>
      <c r="FA26" s="901"/>
      <c r="FB26" s="918"/>
      <c r="FC26" s="918"/>
      <c r="FD26" s="918"/>
      <c r="FE26" s="919"/>
      <c r="FF26" s="919"/>
      <c r="FG26" s="901"/>
      <c r="FH26" s="901"/>
      <c r="FI26" s="919"/>
      <c r="FQ26" s="901"/>
      <c r="FR26" s="918"/>
      <c r="FS26" s="918"/>
      <c r="FT26" s="918"/>
      <c r="FU26" s="919"/>
      <c r="FV26" s="919"/>
      <c r="FW26" s="901"/>
      <c r="FX26" s="901"/>
      <c r="FY26" s="919"/>
      <c r="GG26" s="901"/>
      <c r="GH26" s="918"/>
      <c r="GI26" s="918"/>
      <c r="GJ26" s="918"/>
      <c r="GK26" s="919"/>
      <c r="GL26" s="919"/>
      <c r="GM26" s="901"/>
      <c r="GN26" s="901"/>
      <c r="GO26" s="919"/>
      <c r="GW26" s="901"/>
      <c r="GX26" s="918"/>
      <c r="GY26" s="918"/>
      <c r="GZ26" s="918"/>
      <c r="HA26" s="919"/>
      <c r="HB26" s="919"/>
      <c r="HC26" s="901"/>
      <c r="HD26" s="901"/>
      <c r="HE26" s="919"/>
      <c r="HM26" s="901"/>
      <c r="HN26" s="918"/>
      <c r="HO26" s="918"/>
      <c r="HP26" s="918"/>
      <c r="HQ26" s="919"/>
      <c r="HR26" s="919"/>
      <c r="HS26" s="901"/>
      <c r="HT26" s="901"/>
      <c r="HU26" s="919"/>
      <c r="IC26" s="901"/>
      <c r="ID26" s="918"/>
      <c r="IE26" s="918"/>
      <c r="IF26" s="918"/>
      <c r="IG26" s="919"/>
      <c r="IH26" s="919"/>
      <c r="II26" s="901"/>
      <c r="IJ26" s="901"/>
      <c r="IK26" s="919"/>
      <c r="IS26" s="903"/>
      <c r="IT26" s="903"/>
      <c r="IU26" s="903"/>
      <c r="IV26" s="903"/>
    </row>
    <row r="27" spans="1:256" s="920" customFormat="1" ht="12.75" customHeight="1" hidden="1">
      <c r="A27" s="909" t="s">
        <v>705</v>
      </c>
      <c r="B27" s="910">
        <v>926</v>
      </c>
      <c r="C27" s="910">
        <v>92601</v>
      </c>
      <c r="D27" s="910">
        <v>6059</v>
      </c>
      <c r="E27" s="911" t="s">
        <v>701</v>
      </c>
      <c r="F27" s="909" t="s">
        <v>674</v>
      </c>
      <c r="G27" s="909">
        <v>2009</v>
      </c>
      <c r="H27" s="909">
        <v>2012</v>
      </c>
      <c r="I27" s="912">
        <v>8725000</v>
      </c>
      <c r="J27" s="912">
        <v>25000</v>
      </c>
      <c r="K27" s="912">
        <v>24802.8</v>
      </c>
      <c r="L27" s="912">
        <f t="shared" si="0"/>
        <v>99.2112</v>
      </c>
      <c r="M27" s="901"/>
      <c r="N27" s="918"/>
      <c r="O27" s="918"/>
      <c r="P27" s="918"/>
      <c r="Q27" s="919"/>
      <c r="R27" s="919"/>
      <c r="S27" s="901"/>
      <c r="T27" s="901"/>
      <c r="U27" s="919"/>
      <c r="AC27" s="901"/>
      <c r="AD27" s="918"/>
      <c r="AE27" s="918"/>
      <c r="AF27" s="918"/>
      <c r="AG27" s="919"/>
      <c r="AH27" s="919"/>
      <c r="AI27" s="901"/>
      <c r="AJ27" s="901"/>
      <c r="AK27" s="919"/>
      <c r="AS27" s="901"/>
      <c r="AT27" s="918"/>
      <c r="AU27" s="918"/>
      <c r="AV27" s="918"/>
      <c r="AW27" s="919"/>
      <c r="AX27" s="919"/>
      <c r="AY27" s="901"/>
      <c r="AZ27" s="901"/>
      <c r="BA27" s="919"/>
      <c r="BI27" s="901"/>
      <c r="BJ27" s="918"/>
      <c r="BK27" s="918"/>
      <c r="BL27" s="918"/>
      <c r="BM27" s="919"/>
      <c r="BN27" s="919"/>
      <c r="BO27" s="901"/>
      <c r="BP27" s="901"/>
      <c r="BQ27" s="919"/>
      <c r="BY27" s="901"/>
      <c r="BZ27" s="918"/>
      <c r="CA27" s="918"/>
      <c r="CB27" s="918"/>
      <c r="CC27" s="919"/>
      <c r="CD27" s="919"/>
      <c r="CE27" s="901"/>
      <c r="CF27" s="901"/>
      <c r="CG27" s="919"/>
      <c r="CO27" s="901"/>
      <c r="CP27" s="918"/>
      <c r="CQ27" s="918"/>
      <c r="CR27" s="918"/>
      <c r="CS27" s="919"/>
      <c r="CT27" s="919"/>
      <c r="CU27" s="901"/>
      <c r="CV27" s="901"/>
      <c r="CW27" s="919"/>
      <c r="DE27" s="901"/>
      <c r="DF27" s="918"/>
      <c r="DG27" s="918"/>
      <c r="DH27" s="918"/>
      <c r="DI27" s="919"/>
      <c r="DJ27" s="919"/>
      <c r="DK27" s="901"/>
      <c r="DL27" s="901"/>
      <c r="DM27" s="919"/>
      <c r="DU27" s="901"/>
      <c r="DV27" s="918"/>
      <c r="DW27" s="918"/>
      <c r="DX27" s="918"/>
      <c r="DY27" s="919"/>
      <c r="DZ27" s="919"/>
      <c r="EA27" s="901"/>
      <c r="EB27" s="901"/>
      <c r="EC27" s="919"/>
      <c r="EK27" s="901"/>
      <c r="EL27" s="918"/>
      <c r="EM27" s="918"/>
      <c r="EN27" s="918"/>
      <c r="EO27" s="919"/>
      <c r="EP27" s="919"/>
      <c r="EQ27" s="901"/>
      <c r="ER27" s="901"/>
      <c r="ES27" s="919"/>
      <c r="FA27" s="901"/>
      <c r="FB27" s="918"/>
      <c r="FC27" s="918"/>
      <c r="FD27" s="918"/>
      <c r="FE27" s="919"/>
      <c r="FF27" s="919"/>
      <c r="FG27" s="901"/>
      <c r="FH27" s="901"/>
      <c r="FI27" s="919"/>
      <c r="FQ27" s="901"/>
      <c r="FR27" s="918"/>
      <c r="FS27" s="918"/>
      <c r="FT27" s="918"/>
      <c r="FU27" s="919"/>
      <c r="FV27" s="919"/>
      <c r="FW27" s="901"/>
      <c r="FX27" s="901"/>
      <c r="FY27" s="919"/>
      <c r="GG27" s="901"/>
      <c r="GH27" s="918"/>
      <c r="GI27" s="918"/>
      <c r="GJ27" s="918"/>
      <c r="GK27" s="919"/>
      <c r="GL27" s="919"/>
      <c r="GM27" s="901"/>
      <c r="GN27" s="901"/>
      <c r="GO27" s="919"/>
      <c r="GW27" s="901"/>
      <c r="GX27" s="918"/>
      <c r="GY27" s="918"/>
      <c r="GZ27" s="918"/>
      <c r="HA27" s="919"/>
      <c r="HB27" s="919"/>
      <c r="HC27" s="901"/>
      <c r="HD27" s="901"/>
      <c r="HE27" s="919"/>
      <c r="HM27" s="901"/>
      <c r="HN27" s="918"/>
      <c r="HO27" s="918"/>
      <c r="HP27" s="918"/>
      <c r="HQ27" s="919"/>
      <c r="HR27" s="919"/>
      <c r="HS27" s="901"/>
      <c r="HT27" s="901"/>
      <c r="HU27" s="919"/>
      <c r="IC27" s="901"/>
      <c r="ID27" s="918"/>
      <c r="IE27" s="918"/>
      <c r="IF27" s="918"/>
      <c r="IG27" s="919"/>
      <c r="IH27" s="919"/>
      <c r="II27" s="901"/>
      <c r="IJ27" s="901"/>
      <c r="IK27" s="919"/>
      <c r="IS27" s="903"/>
      <c r="IT27" s="903"/>
      <c r="IU27" s="903"/>
      <c r="IV27" s="903"/>
    </row>
    <row r="28" spans="1:256" s="920" customFormat="1" ht="12.75" customHeight="1" hidden="1">
      <c r="A28" s="909" t="s">
        <v>706</v>
      </c>
      <c r="B28" s="910"/>
      <c r="C28" s="910"/>
      <c r="D28" s="910"/>
      <c r="E28" s="911"/>
      <c r="F28" s="909"/>
      <c r="G28" s="909"/>
      <c r="H28" s="909"/>
      <c r="I28" s="912"/>
      <c r="J28" s="912"/>
      <c r="K28" s="912"/>
      <c r="L28" s="912"/>
      <c r="M28" s="901"/>
      <c r="N28" s="918"/>
      <c r="O28" s="918"/>
      <c r="P28" s="918"/>
      <c r="Q28" s="919"/>
      <c r="R28" s="919"/>
      <c r="S28" s="901"/>
      <c r="T28" s="901"/>
      <c r="U28" s="919"/>
      <c r="AC28" s="901"/>
      <c r="AD28" s="918"/>
      <c r="AE28" s="918"/>
      <c r="AF28" s="918"/>
      <c r="AG28" s="919"/>
      <c r="AH28" s="919"/>
      <c r="AI28" s="901"/>
      <c r="AJ28" s="901"/>
      <c r="AK28" s="919"/>
      <c r="AS28" s="901"/>
      <c r="AT28" s="918"/>
      <c r="AU28" s="918"/>
      <c r="AV28" s="918"/>
      <c r="AW28" s="919"/>
      <c r="AX28" s="919"/>
      <c r="AY28" s="901"/>
      <c r="AZ28" s="901"/>
      <c r="BA28" s="919"/>
      <c r="BI28" s="901"/>
      <c r="BJ28" s="918"/>
      <c r="BK28" s="918"/>
      <c r="BL28" s="918"/>
      <c r="BM28" s="919"/>
      <c r="BN28" s="919"/>
      <c r="BO28" s="901"/>
      <c r="BP28" s="901"/>
      <c r="BQ28" s="919"/>
      <c r="BY28" s="901"/>
      <c r="BZ28" s="918"/>
      <c r="CA28" s="918"/>
      <c r="CB28" s="918"/>
      <c r="CC28" s="919"/>
      <c r="CD28" s="919"/>
      <c r="CE28" s="901"/>
      <c r="CF28" s="901"/>
      <c r="CG28" s="919"/>
      <c r="CO28" s="901"/>
      <c r="CP28" s="918"/>
      <c r="CQ28" s="918"/>
      <c r="CR28" s="918"/>
      <c r="CS28" s="919"/>
      <c r="CT28" s="919"/>
      <c r="CU28" s="901"/>
      <c r="CV28" s="901"/>
      <c r="CW28" s="919"/>
      <c r="DE28" s="901"/>
      <c r="DF28" s="918"/>
      <c r="DG28" s="918"/>
      <c r="DH28" s="918"/>
      <c r="DI28" s="919"/>
      <c r="DJ28" s="919"/>
      <c r="DK28" s="901"/>
      <c r="DL28" s="901"/>
      <c r="DM28" s="919"/>
      <c r="DU28" s="901"/>
      <c r="DV28" s="918"/>
      <c r="DW28" s="918"/>
      <c r="DX28" s="918"/>
      <c r="DY28" s="919"/>
      <c r="DZ28" s="919"/>
      <c r="EA28" s="901"/>
      <c r="EB28" s="901"/>
      <c r="EC28" s="919"/>
      <c r="EK28" s="901"/>
      <c r="EL28" s="918"/>
      <c r="EM28" s="918"/>
      <c r="EN28" s="918"/>
      <c r="EO28" s="919"/>
      <c r="EP28" s="919"/>
      <c r="EQ28" s="901"/>
      <c r="ER28" s="901"/>
      <c r="ES28" s="919"/>
      <c r="FA28" s="901"/>
      <c r="FB28" s="918"/>
      <c r="FC28" s="918"/>
      <c r="FD28" s="918"/>
      <c r="FE28" s="919"/>
      <c r="FF28" s="919"/>
      <c r="FG28" s="901"/>
      <c r="FH28" s="901"/>
      <c r="FI28" s="919"/>
      <c r="FQ28" s="901"/>
      <c r="FR28" s="918"/>
      <c r="FS28" s="918"/>
      <c r="FT28" s="918"/>
      <c r="FU28" s="919"/>
      <c r="FV28" s="919"/>
      <c r="FW28" s="901"/>
      <c r="FX28" s="901"/>
      <c r="FY28" s="919"/>
      <c r="GG28" s="901"/>
      <c r="GH28" s="918"/>
      <c r="GI28" s="918"/>
      <c r="GJ28" s="918"/>
      <c r="GK28" s="919"/>
      <c r="GL28" s="919"/>
      <c r="GM28" s="901"/>
      <c r="GN28" s="901"/>
      <c r="GO28" s="919"/>
      <c r="GW28" s="901"/>
      <c r="GX28" s="918"/>
      <c r="GY28" s="918"/>
      <c r="GZ28" s="918"/>
      <c r="HA28" s="919"/>
      <c r="HB28" s="919"/>
      <c r="HC28" s="901"/>
      <c r="HD28" s="901"/>
      <c r="HE28" s="919"/>
      <c r="HM28" s="901"/>
      <c r="HN28" s="918"/>
      <c r="HO28" s="918"/>
      <c r="HP28" s="918"/>
      <c r="HQ28" s="919"/>
      <c r="HR28" s="919"/>
      <c r="HS28" s="901"/>
      <c r="HT28" s="901"/>
      <c r="HU28" s="919"/>
      <c r="IC28" s="901"/>
      <c r="ID28" s="918"/>
      <c r="IE28" s="918"/>
      <c r="IF28" s="918"/>
      <c r="IG28" s="919"/>
      <c r="IH28" s="919"/>
      <c r="II28" s="901"/>
      <c r="IJ28" s="901"/>
      <c r="IK28" s="919"/>
      <c r="IS28" s="903"/>
      <c r="IT28" s="903"/>
      <c r="IU28" s="903"/>
      <c r="IV28" s="903"/>
    </row>
    <row r="29" spans="1:13" ht="21" customHeight="1">
      <c r="A29" s="921"/>
      <c r="B29" s="918"/>
      <c r="C29" s="918"/>
      <c r="D29" s="918"/>
      <c r="I29" s="922"/>
      <c r="J29" s="923"/>
      <c r="K29" s="922"/>
      <c r="L29" s="923"/>
      <c r="M29" s="902"/>
    </row>
    <row r="30" spans="1:13" ht="21" customHeight="1">
      <c r="A30" s="921"/>
      <c r="B30" s="918"/>
      <c r="C30" s="918"/>
      <c r="D30" s="918"/>
      <c r="I30" s="922"/>
      <c r="J30" s="922"/>
      <c r="K30" s="923"/>
      <c r="L30" s="923"/>
      <c r="M30" s="902"/>
    </row>
    <row r="31" spans="1:13" ht="21" customHeight="1">
      <c r="A31" s="921"/>
      <c r="B31" s="918"/>
      <c r="C31" s="918"/>
      <c r="D31" s="918"/>
      <c r="I31" s="922"/>
      <c r="J31" s="923"/>
      <c r="K31" s="922"/>
      <c r="L31" s="923"/>
      <c r="M31" s="902"/>
    </row>
    <row r="32" spans="1:13" ht="21" customHeight="1">
      <c r="A32" s="921"/>
      <c r="B32" s="918"/>
      <c r="C32" s="918"/>
      <c r="D32" s="918"/>
      <c r="I32" s="922"/>
      <c r="J32" s="923"/>
      <c r="K32" s="922"/>
      <c r="L32" s="923"/>
      <c r="M32" s="902"/>
    </row>
    <row r="33" spans="1:12" ht="21" customHeight="1">
      <c r="A33" s="921"/>
      <c r="B33" s="918"/>
      <c r="C33" s="918"/>
      <c r="D33" s="918"/>
      <c r="I33" s="923"/>
      <c r="J33" s="923"/>
      <c r="K33" s="923"/>
      <c r="L33" s="923"/>
    </row>
    <row r="34" spans="1:12" ht="21" customHeight="1">
      <c r="A34" s="921"/>
      <c r="B34" s="918"/>
      <c r="C34" s="918"/>
      <c r="D34" s="918"/>
      <c r="I34" s="923"/>
      <c r="J34" s="923"/>
      <c r="K34" s="923"/>
      <c r="L34" s="923"/>
    </row>
    <row r="35" spans="1:12" ht="21" customHeight="1">
      <c r="A35" s="921"/>
      <c r="B35" s="918"/>
      <c r="C35" s="918"/>
      <c r="D35" s="918"/>
      <c r="I35" s="922"/>
      <c r="J35" s="923"/>
      <c r="K35" s="923"/>
      <c r="L35" s="923"/>
    </row>
    <row r="36" spans="1:12" ht="21" customHeight="1">
      <c r="A36" s="921"/>
      <c r="B36" s="918"/>
      <c r="C36" s="918"/>
      <c r="D36" s="918"/>
      <c r="I36" s="923"/>
      <c r="J36" s="923"/>
      <c r="K36" s="923"/>
      <c r="L36" s="923"/>
    </row>
    <row r="37" spans="1:12" ht="21" customHeight="1">
      <c r="A37" s="901"/>
      <c r="B37" s="901"/>
      <c r="C37" s="901"/>
      <c r="D37" s="901"/>
      <c r="J37" s="924"/>
      <c r="K37" s="924"/>
      <c r="L37" s="924"/>
    </row>
    <row r="38" spans="1:12" ht="21" customHeight="1">
      <c r="A38" s="901"/>
      <c r="B38" s="901"/>
      <c r="C38" s="901"/>
      <c r="D38" s="901"/>
      <c r="J38" s="902"/>
      <c r="K38" s="902"/>
      <c r="L38" s="902"/>
    </row>
    <row r="39" spans="1:12" ht="21" customHeight="1">
      <c r="A39" s="901"/>
      <c r="B39" s="901"/>
      <c r="C39" s="901"/>
      <c r="D39" s="901"/>
      <c r="J39" s="902"/>
      <c r="K39" s="902"/>
      <c r="L39" s="902"/>
    </row>
    <row r="40" spans="1:12" ht="21" customHeight="1">
      <c r="A40" s="901"/>
      <c r="B40" s="901"/>
      <c r="C40" s="901"/>
      <c r="D40" s="901"/>
      <c r="J40" s="902"/>
      <c r="K40" s="902"/>
      <c r="L40" s="902"/>
    </row>
    <row r="41" spans="1:12" ht="21" customHeight="1">
      <c r="A41" s="901"/>
      <c r="B41" s="901"/>
      <c r="C41" s="901"/>
      <c r="D41" s="901"/>
      <c r="I41" s="925"/>
      <c r="J41" s="902"/>
      <c r="K41" s="902"/>
      <c r="L41" s="902"/>
    </row>
    <row r="42" spans="1:9" ht="21" customHeight="1">
      <c r="A42" s="901"/>
      <c r="B42" s="901"/>
      <c r="C42" s="901"/>
      <c r="D42" s="901"/>
      <c r="G42" s="926"/>
      <c r="H42" s="926"/>
      <c r="I42" s="925"/>
    </row>
    <row r="43" spans="1:9" ht="21" customHeight="1">
      <c r="A43" s="901"/>
      <c r="B43" s="901"/>
      <c r="C43" s="901"/>
      <c r="D43" s="901"/>
      <c r="G43" s="926"/>
      <c r="H43" s="926"/>
      <c r="I43" s="925"/>
    </row>
    <row r="44" spans="1:12" ht="21" customHeight="1">
      <c r="A44" s="901"/>
      <c r="B44" s="901"/>
      <c r="C44" s="901"/>
      <c r="D44" s="901"/>
      <c r="E44" s="927"/>
      <c r="G44" s="926"/>
      <c r="H44" s="926"/>
      <c r="I44" s="925"/>
      <c r="J44" s="914"/>
      <c r="K44" s="914"/>
      <c r="L44" s="914"/>
    </row>
    <row r="45" spans="1:13" ht="21" customHeight="1">
      <c r="A45" s="901"/>
      <c r="B45" s="901"/>
      <c r="C45" s="901"/>
      <c r="D45" s="901"/>
      <c r="E45" s="927"/>
      <c r="G45" s="926"/>
      <c r="H45" s="926"/>
      <c r="I45" s="925"/>
      <c r="J45" s="914"/>
      <c r="K45" s="914"/>
      <c r="L45" s="914"/>
      <c r="M45" s="902"/>
    </row>
    <row r="46" spans="1:13" ht="21" customHeight="1">
      <c r="A46" s="901"/>
      <c r="B46" s="901"/>
      <c r="C46" s="901"/>
      <c r="D46" s="901"/>
      <c r="E46" s="927"/>
      <c r="G46" s="926"/>
      <c r="H46" s="926"/>
      <c r="I46" s="925"/>
      <c r="J46" s="902"/>
      <c r="M46" s="902"/>
    </row>
    <row r="47" spans="1:13" ht="21" customHeight="1">
      <c r="A47" s="901"/>
      <c r="B47" s="901"/>
      <c r="C47" s="901"/>
      <c r="D47" s="902"/>
      <c r="E47" s="927"/>
      <c r="G47" s="926"/>
      <c r="H47" s="926"/>
      <c r="I47" s="925"/>
      <c r="J47" s="902"/>
      <c r="M47" s="902"/>
    </row>
    <row r="48" spans="1:13" ht="21" customHeight="1">
      <c r="A48" s="901"/>
      <c r="B48" s="901"/>
      <c r="C48" s="901"/>
      <c r="D48" s="902"/>
      <c r="E48" s="927"/>
      <c r="G48" s="926"/>
      <c r="H48" s="926"/>
      <c r="I48" s="925"/>
      <c r="J48" s="902"/>
      <c r="M48" s="902"/>
    </row>
    <row r="49" spans="1:13" ht="21" customHeight="1">
      <c r="A49" s="901"/>
      <c r="B49" s="901"/>
      <c r="C49" s="901"/>
      <c r="D49" s="902"/>
      <c r="E49" s="927"/>
      <c r="G49" s="926"/>
      <c r="H49" s="926"/>
      <c r="I49" s="925"/>
      <c r="M49" s="902"/>
    </row>
    <row r="50" spans="1:13" ht="21" customHeight="1">
      <c r="A50" s="901"/>
      <c r="B50" s="901"/>
      <c r="C50" s="901"/>
      <c r="D50" s="902"/>
      <c r="E50" s="927"/>
      <c r="G50" s="926"/>
      <c r="H50" s="926"/>
      <c r="I50" s="925"/>
      <c r="M50" s="902"/>
    </row>
    <row r="51" spans="1:13" ht="21" customHeight="1">
      <c r="A51" s="901"/>
      <c r="B51" s="901"/>
      <c r="C51" s="901"/>
      <c r="D51" s="902"/>
      <c r="E51" s="927"/>
      <c r="G51" s="926"/>
      <c r="H51" s="926"/>
      <c r="I51" s="928"/>
      <c r="M51" s="902"/>
    </row>
    <row r="52" spans="1:13" ht="21" customHeight="1">
      <c r="A52" s="901"/>
      <c r="B52" s="901"/>
      <c r="C52" s="901"/>
      <c r="D52" s="902"/>
      <c r="E52" s="927"/>
      <c r="G52" s="926"/>
      <c r="H52" s="926"/>
      <c r="I52" s="925"/>
      <c r="M52" s="902"/>
    </row>
    <row r="53" spans="1:12" ht="21" customHeight="1">
      <c r="A53" s="901"/>
      <c r="B53" s="901"/>
      <c r="C53" s="901"/>
      <c r="D53" s="902"/>
      <c r="E53" s="929"/>
      <c r="I53" s="925"/>
      <c r="K53" s="902"/>
      <c r="L53" s="902"/>
    </row>
    <row r="54" spans="1:12" ht="21" customHeight="1">
      <c r="A54" s="901"/>
      <c r="B54" s="901"/>
      <c r="C54" s="901"/>
      <c r="D54" s="902"/>
      <c r="I54" s="930"/>
      <c r="K54" s="902"/>
      <c r="L54" s="902"/>
    </row>
    <row r="55" spans="1:12" ht="21" customHeight="1">
      <c r="A55" s="901"/>
      <c r="B55" s="901"/>
      <c r="C55" s="901"/>
      <c r="D55" s="902"/>
      <c r="K55" s="902"/>
      <c r="L55" s="902"/>
    </row>
    <row r="56" spans="1:12" ht="21" customHeight="1">
      <c r="A56" s="901"/>
      <c r="B56" s="901"/>
      <c r="C56" s="901"/>
      <c r="D56" s="902"/>
      <c r="E56" s="927"/>
      <c r="J56" s="902"/>
      <c r="K56" s="902"/>
      <c r="L56" s="902"/>
    </row>
    <row r="57" spans="1:11" ht="21" customHeight="1">
      <c r="A57" s="901"/>
      <c r="B57" s="901"/>
      <c r="C57" s="901"/>
      <c r="D57" s="902"/>
      <c r="E57" s="927"/>
      <c r="J57" s="902"/>
      <c r="K57" s="902"/>
    </row>
    <row r="58" spans="1:11" ht="21" customHeight="1">
      <c r="A58" s="901"/>
      <c r="B58" s="901"/>
      <c r="C58" s="901"/>
      <c r="D58" s="902"/>
      <c r="E58" s="927"/>
      <c r="J58" s="902"/>
      <c r="K58" s="902"/>
    </row>
    <row r="59" spans="1:11" ht="21" customHeight="1">
      <c r="A59" s="901"/>
      <c r="B59" s="901"/>
      <c r="C59" s="901"/>
      <c r="D59" s="902"/>
      <c r="E59" s="927"/>
      <c r="J59" s="902"/>
      <c r="K59" s="902"/>
    </row>
    <row r="60" spans="1:5" ht="21" customHeight="1">
      <c r="A60" s="901"/>
      <c r="B60" s="901"/>
      <c r="C60" s="901"/>
      <c r="D60" s="902"/>
      <c r="E60" s="927"/>
    </row>
    <row r="61" spans="1:9" ht="21" customHeight="1">
      <c r="A61" s="901"/>
      <c r="B61" s="901"/>
      <c r="C61" s="901"/>
      <c r="D61" s="902"/>
      <c r="E61" s="927"/>
      <c r="I61" s="930"/>
    </row>
    <row r="62" spans="1:5" ht="21" customHeight="1">
      <c r="A62" s="901"/>
      <c r="B62" s="901"/>
      <c r="C62" s="901"/>
      <c r="D62" s="902"/>
      <c r="E62" s="927"/>
    </row>
    <row r="63" spans="1:12" ht="21" customHeight="1">
      <c r="A63" s="901"/>
      <c r="B63" s="901"/>
      <c r="C63" s="901"/>
      <c r="D63" s="902"/>
      <c r="E63" s="927"/>
      <c r="L63" s="902"/>
    </row>
    <row r="64" spans="1:5" ht="21" customHeight="1">
      <c r="A64" s="901"/>
      <c r="B64" s="901"/>
      <c r="C64" s="901"/>
      <c r="D64" s="902"/>
      <c r="E64" s="927"/>
    </row>
    <row r="65" spans="1:12" ht="21" customHeight="1">
      <c r="A65" s="901"/>
      <c r="B65" s="901"/>
      <c r="C65" s="901"/>
      <c r="D65" s="902"/>
      <c r="E65" s="927"/>
      <c r="L65" s="902"/>
    </row>
    <row r="66" spans="1:5" ht="21" customHeight="1">
      <c r="A66" s="901"/>
      <c r="B66" s="901"/>
      <c r="C66" s="901"/>
      <c r="D66" s="902"/>
      <c r="E66" s="927"/>
    </row>
    <row r="67" spans="1:5" ht="21" customHeight="1">
      <c r="A67" s="901"/>
      <c r="B67" s="901"/>
      <c r="C67" s="901"/>
      <c r="D67" s="902"/>
      <c r="E67" s="927"/>
    </row>
    <row r="68" spans="1:4" ht="21" customHeight="1">
      <c r="A68" s="901"/>
      <c r="B68" s="901"/>
      <c r="C68" s="901"/>
      <c r="D68" s="902"/>
    </row>
    <row r="69" spans="1:4" ht="21" customHeight="1">
      <c r="A69" s="901"/>
      <c r="B69" s="901"/>
      <c r="C69" s="901"/>
      <c r="D69" s="902"/>
    </row>
    <row r="70" spans="1:4" ht="21" customHeight="1">
      <c r="A70" s="901"/>
      <c r="B70" s="901"/>
      <c r="C70" s="901"/>
      <c r="D70" s="902"/>
    </row>
    <row r="71" spans="1:4" ht="21" customHeight="1">
      <c r="A71" s="901"/>
      <c r="B71" s="901"/>
      <c r="C71" s="901"/>
      <c r="D71" s="902"/>
    </row>
    <row r="72" spans="1:4" ht="21" customHeight="1">
      <c r="A72" s="901"/>
      <c r="B72" s="901"/>
      <c r="C72" s="901"/>
      <c r="D72" s="902"/>
    </row>
    <row r="73" spans="1:4" ht="21" customHeight="1">
      <c r="A73" s="901"/>
      <c r="B73" s="901"/>
      <c r="C73" s="901"/>
      <c r="D73" s="901"/>
    </row>
    <row r="74" spans="1:4" ht="21" customHeight="1">
      <c r="A74" s="901"/>
      <c r="B74" s="901"/>
      <c r="C74" s="901"/>
      <c r="D74" s="901"/>
    </row>
    <row r="75" spans="1:4" ht="21" customHeight="1">
      <c r="A75" s="901"/>
      <c r="B75" s="901"/>
      <c r="C75" s="901"/>
      <c r="D75" s="901"/>
    </row>
    <row r="76" spans="1:4" ht="21" customHeight="1">
      <c r="A76" s="901"/>
      <c r="B76" s="901"/>
      <c r="C76" s="901"/>
      <c r="D76" s="901"/>
    </row>
    <row r="77" spans="1:4" ht="21" customHeight="1">
      <c r="A77" s="901"/>
      <c r="B77" s="901"/>
      <c r="C77" s="901"/>
      <c r="D77" s="901"/>
    </row>
    <row r="78" spans="1:4" ht="21" customHeight="1">
      <c r="A78" s="901"/>
      <c r="B78" s="901"/>
      <c r="C78" s="901"/>
      <c r="D78" s="901"/>
    </row>
    <row r="79" spans="1:4" ht="21" customHeight="1">
      <c r="A79" s="901"/>
      <c r="B79" s="901"/>
      <c r="C79" s="901"/>
      <c r="D79" s="901"/>
    </row>
    <row r="80" spans="1:4" ht="21" customHeight="1">
      <c r="A80" s="901"/>
      <c r="B80" s="901"/>
      <c r="C80" s="901"/>
      <c r="D80" s="901"/>
    </row>
    <row r="81" spans="1:4" ht="21" customHeight="1">
      <c r="A81" s="901"/>
      <c r="B81" s="901"/>
      <c r="C81" s="901"/>
      <c r="D81" s="901"/>
    </row>
    <row r="82" spans="1:4" ht="21" customHeight="1">
      <c r="A82" s="901"/>
      <c r="B82" s="901"/>
      <c r="C82" s="901"/>
      <c r="D82" s="901"/>
    </row>
    <row r="83" spans="1:4" ht="21" customHeight="1">
      <c r="A83" s="901"/>
      <c r="B83" s="901"/>
      <c r="C83" s="901"/>
      <c r="D83" s="901"/>
    </row>
    <row r="84" spans="1:4" ht="21" customHeight="1">
      <c r="A84" s="901"/>
      <c r="B84" s="901"/>
      <c r="C84" s="901"/>
      <c r="D84" s="901"/>
    </row>
    <row r="85" spans="1:4" ht="21" customHeight="1">
      <c r="A85" s="901"/>
      <c r="B85" s="901"/>
      <c r="C85" s="901"/>
      <c r="D85" s="901"/>
    </row>
    <row r="86" spans="1:4" ht="21" customHeight="1">
      <c r="A86" s="901"/>
      <c r="B86" s="901"/>
      <c r="C86" s="901"/>
      <c r="D86" s="901"/>
    </row>
    <row r="87" spans="1:4" ht="21" customHeight="1">
      <c r="A87" s="901"/>
      <c r="B87" s="901"/>
      <c r="C87" s="901"/>
      <c r="D87" s="901"/>
    </row>
    <row r="88" spans="1:4" ht="21" customHeight="1">
      <c r="A88" s="901"/>
      <c r="B88" s="901"/>
      <c r="C88" s="901"/>
      <c r="D88" s="901"/>
    </row>
    <row r="89" spans="1:4" ht="21" customHeight="1">
      <c r="A89" s="901"/>
      <c r="B89" s="901"/>
      <c r="C89" s="901"/>
      <c r="D89" s="901"/>
    </row>
    <row r="90" spans="1:4" ht="21" customHeight="1">
      <c r="A90" s="901"/>
      <c r="B90" s="901"/>
      <c r="C90" s="901"/>
      <c r="D90" s="901"/>
    </row>
    <row r="91" spans="1:4" ht="21" customHeight="1">
      <c r="A91" s="901"/>
      <c r="B91" s="901"/>
      <c r="C91" s="901"/>
      <c r="D91" s="901"/>
    </row>
    <row r="92" spans="1:4" ht="21" customHeight="1">
      <c r="A92" s="901"/>
      <c r="B92" s="901"/>
      <c r="C92" s="901"/>
      <c r="D92" s="901"/>
    </row>
    <row r="93" spans="1:4" ht="21" customHeight="1">
      <c r="A93" s="901"/>
      <c r="B93" s="901"/>
      <c r="C93" s="901"/>
      <c r="D93" s="901"/>
    </row>
    <row r="94" spans="1:4" ht="21" customHeight="1">
      <c r="A94" s="901"/>
      <c r="B94" s="901"/>
      <c r="C94" s="901"/>
      <c r="D94" s="901"/>
    </row>
    <row r="95" spans="1:4" ht="21" customHeight="1">
      <c r="A95" s="901"/>
      <c r="B95" s="901"/>
      <c r="C95" s="901"/>
      <c r="D95" s="901"/>
    </row>
    <row r="96" spans="1:4" ht="21" customHeight="1">
      <c r="A96" s="901"/>
      <c r="B96" s="901"/>
      <c r="C96" s="901"/>
      <c r="D96" s="901"/>
    </row>
    <row r="97" spans="1:4" ht="21" customHeight="1">
      <c r="A97" s="901"/>
      <c r="B97" s="901"/>
      <c r="C97" s="901"/>
      <c r="D97" s="901"/>
    </row>
    <row r="98" spans="1:4" ht="21" customHeight="1">
      <c r="A98" s="901"/>
      <c r="B98" s="901"/>
      <c r="C98" s="901"/>
      <c r="D98" s="901"/>
    </row>
    <row r="99" spans="1:4" ht="21" customHeight="1">
      <c r="A99" s="901"/>
      <c r="B99" s="901"/>
      <c r="C99" s="901"/>
      <c r="D99" s="901"/>
    </row>
    <row r="100" spans="1:4" ht="21" customHeight="1">
      <c r="A100" s="901"/>
      <c r="B100" s="901"/>
      <c r="C100" s="901"/>
      <c r="D100" s="901"/>
    </row>
    <row r="101" spans="1:4" ht="21" customHeight="1">
      <c r="A101" s="901"/>
      <c r="B101" s="901"/>
      <c r="C101" s="901"/>
      <c r="D101" s="901"/>
    </row>
    <row r="102" spans="1:4" ht="21" customHeight="1">
      <c r="A102" s="901"/>
      <c r="B102" s="901"/>
      <c r="C102" s="901"/>
      <c r="D102" s="901"/>
    </row>
    <row r="103" spans="1:4" ht="21" customHeight="1">
      <c r="A103" s="901"/>
      <c r="B103" s="901"/>
      <c r="C103" s="901"/>
      <c r="D103" s="901"/>
    </row>
    <row r="104" spans="1:4" ht="21" customHeight="1">
      <c r="A104" s="901"/>
      <c r="B104" s="901"/>
      <c r="C104" s="901"/>
      <c r="D104" s="901"/>
    </row>
    <row r="105" spans="1:4" ht="21" customHeight="1">
      <c r="A105" s="901"/>
      <c r="B105" s="901"/>
      <c r="C105" s="901"/>
      <c r="D105" s="901"/>
    </row>
    <row r="106" spans="1:4" ht="21" customHeight="1">
      <c r="A106" s="901"/>
      <c r="B106" s="901"/>
      <c r="C106" s="901"/>
      <c r="D106" s="901"/>
    </row>
    <row r="107" spans="1:4" ht="21" customHeight="1">
      <c r="A107" s="901"/>
      <c r="B107" s="901"/>
      <c r="C107" s="901"/>
      <c r="D107" s="901"/>
    </row>
    <row r="108" spans="1:4" ht="21" customHeight="1">
      <c r="A108" s="901"/>
      <c r="B108" s="901"/>
      <c r="C108" s="901"/>
      <c r="D108" s="901"/>
    </row>
    <row r="109" spans="1:4" ht="21" customHeight="1">
      <c r="A109" s="901"/>
      <c r="B109" s="901"/>
      <c r="C109" s="901"/>
      <c r="D109" s="901"/>
    </row>
    <row r="110" spans="1:4" ht="21" customHeight="1">
      <c r="A110" s="901"/>
      <c r="B110" s="901"/>
      <c r="C110" s="901"/>
      <c r="D110" s="901"/>
    </row>
    <row r="111" spans="1:4" ht="21" customHeight="1">
      <c r="A111" s="901"/>
      <c r="B111" s="901"/>
      <c r="C111" s="901"/>
      <c r="D111" s="901"/>
    </row>
    <row r="112" spans="1:4" ht="21" customHeight="1">
      <c r="A112" s="901"/>
      <c r="B112" s="901"/>
      <c r="C112" s="901"/>
      <c r="D112" s="901"/>
    </row>
    <row r="113" spans="1:4" ht="21" customHeight="1">
      <c r="A113" s="901"/>
      <c r="B113" s="901"/>
      <c r="C113" s="901"/>
      <c r="D113" s="901"/>
    </row>
    <row r="114" spans="1:4" ht="21" customHeight="1">
      <c r="A114" s="901"/>
      <c r="B114" s="901"/>
      <c r="C114" s="901"/>
      <c r="D114" s="901"/>
    </row>
    <row r="115" spans="1:4" ht="21" customHeight="1">
      <c r="A115" s="901"/>
      <c r="B115" s="901"/>
      <c r="C115" s="901"/>
      <c r="D115" s="901"/>
    </row>
    <row r="116" spans="1:4" ht="21" customHeight="1">
      <c r="A116" s="901"/>
      <c r="B116" s="901"/>
      <c r="C116" s="901"/>
      <c r="D116" s="901"/>
    </row>
    <row r="117" spans="1:4" ht="21" customHeight="1">
      <c r="A117" s="901"/>
      <c r="B117" s="901"/>
      <c r="C117" s="901"/>
      <c r="D117" s="901"/>
    </row>
    <row r="118" spans="1:4" ht="21" customHeight="1">
      <c r="A118" s="901"/>
      <c r="B118" s="901"/>
      <c r="C118" s="901"/>
      <c r="D118" s="901"/>
    </row>
    <row r="119" spans="1:4" ht="21" customHeight="1">
      <c r="A119" s="901"/>
      <c r="B119" s="901"/>
      <c r="C119" s="901"/>
      <c r="D119" s="901"/>
    </row>
    <row r="120" spans="1:4" ht="21" customHeight="1">
      <c r="A120" s="901"/>
      <c r="B120" s="901"/>
      <c r="C120" s="901"/>
      <c r="D120" s="901"/>
    </row>
    <row r="121" spans="1:4" ht="21" customHeight="1">
      <c r="A121" s="901"/>
      <c r="B121" s="901"/>
      <c r="C121" s="901"/>
      <c r="D121" s="901"/>
    </row>
    <row r="122" spans="1:4" ht="21" customHeight="1">
      <c r="A122" s="901"/>
      <c r="B122" s="901"/>
      <c r="C122" s="901"/>
      <c r="D122" s="901"/>
    </row>
    <row r="123" spans="1:4" ht="21" customHeight="1">
      <c r="A123" s="901"/>
      <c r="B123" s="901"/>
      <c r="C123" s="901"/>
      <c r="D123" s="901"/>
    </row>
    <row r="124" spans="1:4" ht="21" customHeight="1">
      <c r="A124" s="901"/>
      <c r="B124" s="901"/>
      <c r="C124" s="901"/>
      <c r="D124" s="901"/>
    </row>
    <row r="125" spans="1:4" ht="21" customHeight="1">
      <c r="A125" s="901"/>
      <c r="B125" s="901"/>
      <c r="C125" s="901"/>
      <c r="D125" s="901"/>
    </row>
    <row r="126" spans="1:4" ht="21" customHeight="1">
      <c r="A126" s="901"/>
      <c r="B126" s="901"/>
      <c r="C126" s="901"/>
      <c r="D126" s="901"/>
    </row>
    <row r="127" spans="1:4" ht="21" customHeight="1">
      <c r="A127" s="901"/>
      <c r="B127" s="901"/>
      <c r="C127" s="901"/>
      <c r="D127" s="901"/>
    </row>
    <row r="128" spans="1:4" ht="21" customHeight="1">
      <c r="A128" s="901"/>
      <c r="B128" s="901"/>
      <c r="C128" s="901"/>
      <c r="D128" s="901"/>
    </row>
    <row r="129" spans="1:4" ht="21" customHeight="1">
      <c r="A129" s="901"/>
      <c r="B129" s="901"/>
      <c r="C129" s="901"/>
      <c r="D129" s="901"/>
    </row>
    <row r="130" spans="1:4" ht="21" customHeight="1">
      <c r="A130" s="901"/>
      <c r="B130" s="901"/>
      <c r="C130" s="901"/>
      <c r="D130" s="901"/>
    </row>
    <row r="131" spans="1:4" ht="21" customHeight="1">
      <c r="A131" s="901"/>
      <c r="B131" s="901"/>
      <c r="C131" s="901"/>
      <c r="D131" s="901"/>
    </row>
    <row r="132" spans="1:4" ht="21" customHeight="1">
      <c r="A132" s="901"/>
      <c r="B132" s="901"/>
      <c r="C132" s="901"/>
      <c r="D132" s="901"/>
    </row>
    <row r="133" spans="1:4" ht="21" customHeight="1">
      <c r="A133" s="901"/>
      <c r="B133" s="901"/>
      <c r="C133" s="901"/>
      <c r="D133" s="901"/>
    </row>
    <row r="134" spans="1:4" ht="21" customHeight="1">
      <c r="A134" s="901"/>
      <c r="B134" s="901"/>
      <c r="C134" s="901"/>
      <c r="D134" s="901"/>
    </row>
    <row r="135" spans="1:4" ht="21" customHeight="1">
      <c r="A135" s="901"/>
      <c r="B135" s="901"/>
      <c r="C135" s="901"/>
      <c r="D135" s="901"/>
    </row>
    <row r="136" spans="1:4" ht="21" customHeight="1">
      <c r="A136" s="901"/>
      <c r="B136" s="901"/>
      <c r="C136" s="901"/>
      <c r="D136" s="901"/>
    </row>
    <row r="137" spans="1:4" ht="21" customHeight="1">
      <c r="A137" s="901"/>
      <c r="B137" s="901"/>
      <c r="C137" s="901"/>
      <c r="D137" s="901"/>
    </row>
    <row r="138" spans="1:4" ht="21" customHeight="1">
      <c r="A138" s="901"/>
      <c r="B138" s="901"/>
      <c r="C138" s="901"/>
      <c r="D138" s="901"/>
    </row>
    <row r="139" spans="1:4" ht="21" customHeight="1">
      <c r="A139" s="901"/>
      <c r="B139" s="901"/>
      <c r="C139" s="901"/>
      <c r="D139" s="901"/>
    </row>
    <row r="140" spans="1:4" ht="21" customHeight="1">
      <c r="A140" s="901"/>
      <c r="B140" s="901"/>
      <c r="C140" s="901"/>
      <c r="D140" s="901"/>
    </row>
    <row r="141" spans="1:4" ht="21" customHeight="1">
      <c r="A141" s="901"/>
      <c r="B141" s="901"/>
      <c r="C141" s="901"/>
      <c r="D141" s="901"/>
    </row>
    <row r="142" spans="1:4" ht="21" customHeight="1">
      <c r="A142" s="901"/>
      <c r="B142" s="901"/>
      <c r="C142" s="901"/>
      <c r="D142" s="901"/>
    </row>
    <row r="143" spans="1:4" ht="21" customHeight="1">
      <c r="A143" s="901"/>
      <c r="B143" s="901"/>
      <c r="C143" s="901"/>
      <c r="D143" s="901"/>
    </row>
    <row r="144" spans="1:4" ht="21" customHeight="1">
      <c r="A144" s="901"/>
      <c r="B144" s="901"/>
      <c r="C144" s="901"/>
      <c r="D144" s="901"/>
    </row>
    <row r="145" spans="1:4" ht="21" customHeight="1">
      <c r="A145" s="901"/>
      <c r="B145" s="901"/>
      <c r="C145" s="901"/>
      <c r="D145" s="901"/>
    </row>
    <row r="146" spans="1:4" ht="21" customHeight="1">
      <c r="A146" s="901"/>
      <c r="B146" s="901"/>
      <c r="C146" s="901"/>
      <c r="D146" s="901"/>
    </row>
    <row r="147" spans="1:4" ht="21" customHeight="1">
      <c r="A147" s="901"/>
      <c r="B147" s="901"/>
      <c r="C147" s="901"/>
      <c r="D147" s="901"/>
    </row>
    <row r="148" spans="1:4" ht="21" customHeight="1">
      <c r="A148" s="901"/>
      <c r="B148" s="901"/>
      <c r="C148" s="901"/>
      <c r="D148" s="901"/>
    </row>
    <row r="149" spans="1:4" ht="21" customHeight="1">
      <c r="A149" s="901"/>
      <c r="B149" s="901"/>
      <c r="C149" s="901"/>
      <c r="D149" s="901"/>
    </row>
    <row r="150" spans="1:4" ht="21" customHeight="1">
      <c r="A150" s="901"/>
      <c r="B150" s="901"/>
      <c r="C150" s="901"/>
      <c r="D150" s="901"/>
    </row>
    <row r="151" spans="1:4" ht="21" customHeight="1">
      <c r="A151" s="901"/>
      <c r="B151" s="901"/>
      <c r="C151" s="901"/>
      <c r="D151" s="901"/>
    </row>
    <row r="152" spans="1:4" ht="21" customHeight="1">
      <c r="A152" s="901"/>
      <c r="B152" s="901"/>
      <c r="C152" s="901"/>
      <c r="D152" s="901"/>
    </row>
    <row r="153" spans="1:4" ht="21" customHeight="1">
      <c r="A153" s="901"/>
      <c r="B153" s="901"/>
      <c r="C153" s="901"/>
      <c r="D153" s="901"/>
    </row>
    <row r="154" spans="1:4" ht="21" customHeight="1">
      <c r="A154" s="901"/>
      <c r="B154" s="901"/>
      <c r="C154" s="901"/>
      <c r="D154" s="901"/>
    </row>
    <row r="155" spans="1:4" ht="21" customHeight="1">
      <c r="A155" s="901"/>
      <c r="B155" s="901"/>
      <c r="C155" s="901"/>
      <c r="D155" s="901"/>
    </row>
  </sheetData>
  <mergeCells count="26">
    <mergeCell ref="I14:I15"/>
    <mergeCell ref="A23:A24"/>
    <mergeCell ref="B23:B24"/>
    <mergeCell ref="C23:C24"/>
    <mergeCell ref="E23:E24"/>
    <mergeCell ref="F23:F24"/>
    <mergeCell ref="G23:G24"/>
    <mergeCell ref="H23:H24"/>
    <mergeCell ref="I23:I24"/>
    <mergeCell ref="G5:H5"/>
    <mergeCell ref="A14:A15"/>
    <mergeCell ref="B14:B15"/>
    <mergeCell ref="E14:E15"/>
    <mergeCell ref="F14:F15"/>
    <mergeCell ref="G14:G15"/>
    <mergeCell ref="H14:H15"/>
    <mergeCell ref="A1:L1"/>
    <mergeCell ref="A3:A4"/>
    <mergeCell ref="B3:B4"/>
    <mergeCell ref="C3:C4"/>
    <mergeCell ref="D3:D4"/>
    <mergeCell ref="E3:E4"/>
    <mergeCell ref="F3:F4"/>
    <mergeCell ref="G3:H3"/>
    <mergeCell ref="I3:I4"/>
    <mergeCell ref="J3:L3"/>
  </mergeCells>
  <printOptions horizontalCentered="1"/>
  <pageMargins left="0.5902777777777778" right="0.5902777777777778" top="0.9256944444444444" bottom="0.8277777777777777" header="0.5902777777777778" footer="0.5902777777777778"/>
  <pageSetup horizontalDpi="300" verticalDpi="300" orientation="landscape" paperSize="9" scale="95" r:id="rId1"/>
  <headerFooter alignWithMargins="0">
    <oddHeader>&amp;R&amp;"Times New Roman,Normalny"Załącznik Nr 30 do wykonania budżetu Gminy Barlinek za I półrocze 2010 r.</oddHeader>
    <oddFooter>&amp;C&amp;"Times New Roman,Normalny"Strona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showGridLines="0" defaultGridColor="0" view="pageBreakPreview" zoomScale="70" zoomScaleSheetLayoutView="70" colorId="15" workbookViewId="0" topLeftCell="B1">
      <selection activeCell="I2" sqref="I2"/>
    </sheetView>
  </sheetViews>
  <sheetFormatPr defaultColWidth="9.00390625" defaultRowHeight="12.75"/>
  <cols>
    <col min="1" max="1" width="7.00390625" style="24" customWidth="1"/>
    <col min="2" max="2" width="11.625" style="24" customWidth="1"/>
    <col min="3" max="3" width="6.875" style="24" customWidth="1"/>
    <col min="4" max="4" width="75.75390625" style="24" customWidth="1"/>
    <col min="5" max="5" width="9.75390625" style="24" customWidth="1"/>
    <col min="6" max="9" width="12.75390625" style="24" customWidth="1"/>
    <col min="10" max="16384" width="9.00390625" style="24" customWidth="1"/>
  </cols>
  <sheetData>
    <row r="1" spans="1:9" ht="60" customHeight="1">
      <c r="A1" s="942" t="s">
        <v>208</v>
      </c>
      <c r="B1" s="942"/>
      <c r="C1" s="942"/>
      <c r="D1" s="942"/>
      <c r="E1" s="942"/>
      <c r="F1" s="942"/>
      <c r="G1" s="942"/>
      <c r="H1" s="942"/>
      <c r="I1" s="942"/>
    </row>
    <row r="2" ht="15.75">
      <c r="I2" s="105"/>
    </row>
    <row r="3" spans="1:9" s="138" customFormat="1" ht="15" customHeight="1">
      <c r="A3" s="939" t="s">
        <v>1</v>
      </c>
      <c r="B3" s="939" t="s">
        <v>31</v>
      </c>
      <c r="C3" s="940" t="s">
        <v>32</v>
      </c>
      <c r="D3" s="939" t="s">
        <v>197</v>
      </c>
      <c r="E3" s="939" t="s">
        <v>5</v>
      </c>
      <c r="F3" s="939" t="s">
        <v>3</v>
      </c>
      <c r="G3" s="107"/>
      <c r="H3" s="939" t="s">
        <v>36</v>
      </c>
      <c r="I3" s="939"/>
    </row>
    <row r="4" spans="1:9" s="138" customFormat="1" ht="40.5" customHeight="1">
      <c r="A4" s="939"/>
      <c r="B4" s="939"/>
      <c r="C4" s="940"/>
      <c r="D4" s="940"/>
      <c r="E4" s="939"/>
      <c r="F4" s="939"/>
      <c r="G4" s="109" t="s">
        <v>35</v>
      </c>
      <c r="H4" s="106" t="s">
        <v>37</v>
      </c>
      <c r="I4" s="106" t="s">
        <v>38</v>
      </c>
    </row>
    <row r="5" spans="1:9" s="138" customFormat="1" ht="12" customHeight="1">
      <c r="A5" s="139">
        <v>1</v>
      </c>
      <c r="B5" s="139">
        <v>2</v>
      </c>
      <c r="C5" s="140">
        <v>3</v>
      </c>
      <c r="D5" s="140">
        <v>4</v>
      </c>
      <c r="E5" s="141">
        <v>5</v>
      </c>
      <c r="F5" s="141">
        <v>6</v>
      </c>
      <c r="G5" s="141">
        <v>7</v>
      </c>
      <c r="H5" s="139">
        <v>8</v>
      </c>
      <c r="I5" s="139">
        <v>9</v>
      </c>
    </row>
    <row r="6" spans="1:9" s="25" customFormat="1" ht="21" customHeight="1">
      <c r="A6" s="114">
        <v>710</v>
      </c>
      <c r="B6" s="114"/>
      <c r="C6" s="114"/>
      <c r="D6" s="115" t="s">
        <v>209</v>
      </c>
      <c r="E6" s="142">
        <f>G6/F6*100</f>
        <v>49.971428571428575</v>
      </c>
      <c r="F6" s="143">
        <f aca="true" t="shared" si="0" ref="F6:I7">F7</f>
        <v>7000</v>
      </c>
      <c r="G6" s="143">
        <f t="shared" si="0"/>
        <v>3498</v>
      </c>
      <c r="H6" s="143">
        <f t="shared" si="0"/>
        <v>3498</v>
      </c>
      <c r="I6" s="144">
        <f t="shared" si="0"/>
        <v>0</v>
      </c>
    </row>
    <row r="7" spans="1:9" ht="15.75">
      <c r="A7" s="119"/>
      <c r="B7" s="119">
        <v>71035</v>
      </c>
      <c r="C7" s="119"/>
      <c r="D7" s="121" t="s">
        <v>71</v>
      </c>
      <c r="E7" s="145">
        <f>G7/F7*100</f>
        <v>49.971428571428575</v>
      </c>
      <c r="F7" s="146">
        <f t="shared" si="0"/>
        <v>7000</v>
      </c>
      <c r="G7" s="146">
        <f t="shared" si="0"/>
        <v>3498</v>
      </c>
      <c r="H7" s="146">
        <f t="shared" si="0"/>
        <v>3498</v>
      </c>
      <c r="I7" s="147">
        <f t="shared" si="0"/>
        <v>0</v>
      </c>
    </row>
    <row r="8" spans="1:9" ht="31.5">
      <c r="A8" s="148"/>
      <c r="B8" s="149"/>
      <c r="C8" s="149">
        <v>2020</v>
      </c>
      <c r="D8" s="150" t="s">
        <v>210</v>
      </c>
      <c r="E8" s="151">
        <f>G8/F8*100</f>
        <v>49.971428571428575</v>
      </c>
      <c r="F8" s="152">
        <v>7000</v>
      </c>
      <c r="G8" s="153">
        <f>H8</f>
        <v>3498</v>
      </c>
      <c r="H8" s="152">
        <v>3498</v>
      </c>
      <c r="I8" s="154">
        <v>0</v>
      </c>
    </row>
    <row r="9" spans="1:9" ht="15.75">
      <c r="A9" s="943" t="s">
        <v>25</v>
      </c>
      <c r="B9" s="943"/>
      <c r="C9" s="943"/>
      <c r="D9" s="943"/>
      <c r="E9" s="155">
        <v>50</v>
      </c>
      <c r="F9" s="156">
        <v>7000</v>
      </c>
      <c r="G9" s="157">
        <v>3498</v>
      </c>
      <c r="H9" s="156">
        <v>3498</v>
      </c>
      <c r="I9" s="158">
        <v>0</v>
      </c>
    </row>
    <row r="11" ht="15.75">
      <c r="A11" s="104"/>
    </row>
  </sheetData>
  <mergeCells count="9">
    <mergeCell ref="A9:D9"/>
    <mergeCell ref="A1:I1"/>
    <mergeCell ref="A3:A4"/>
    <mergeCell ref="B3:B4"/>
    <mergeCell ref="C3:C4"/>
    <mergeCell ref="D3:D4"/>
    <mergeCell ref="E3:E4"/>
    <mergeCell ref="F3:F4"/>
    <mergeCell ref="H3:I3"/>
  </mergeCells>
  <printOptions horizontalCentered="1"/>
  <pageMargins left="0.5902777777777778" right="0.5902777777777778" top="0.9534722222222223" bottom="0.7569444444444444" header="0.5902777777777778" footer="0.5902777777777778"/>
  <pageSetup horizontalDpi="300" verticalDpi="300" orientation="landscape" paperSize="9" scale="78" r:id="rId1"/>
  <headerFooter alignWithMargins="0">
    <oddHeader>&amp;R&amp;"Times New Roman,Normalny"&amp;12Załącznik Nr 4 do wykonania budżetu Gminy Barlinek za I półrocze 2010 r.</oddHeader>
    <oddFooter>&amp;C&amp;"Times New Roman,Normalny"&amp;12Strona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showGridLines="0" defaultGridColor="0" view="pageBreakPreview" zoomScale="70" zoomScaleSheetLayoutView="70" colorId="15" workbookViewId="0" topLeftCell="A1">
      <selection activeCell="D32" sqref="D32"/>
    </sheetView>
  </sheetViews>
  <sheetFormatPr defaultColWidth="9.00390625" defaultRowHeight="18" customHeight="1"/>
  <cols>
    <col min="1" max="1" width="6.00390625" style="159" customWidth="1"/>
    <col min="2" max="2" width="8.625" style="160" customWidth="1"/>
    <col min="3" max="3" width="6.00390625" style="160" customWidth="1"/>
    <col min="4" max="4" width="87.25390625" style="161" customWidth="1"/>
    <col min="5" max="5" width="9.75390625" style="161" customWidth="1"/>
    <col min="6" max="7" width="12.75390625" style="162" customWidth="1"/>
    <col min="8" max="8" width="13.875" style="162" customWidth="1"/>
    <col min="9" max="9" width="12.75390625" style="162" customWidth="1"/>
    <col min="10" max="16384" width="9.00390625" style="160" customWidth="1"/>
  </cols>
  <sheetData>
    <row r="1" spans="1:9" ht="46.5" customHeight="1">
      <c r="A1" s="931" t="s">
        <v>29</v>
      </c>
      <c r="B1" s="931"/>
      <c r="C1" s="931"/>
      <c r="D1" s="931"/>
      <c r="E1" s="931"/>
      <c r="F1" s="931"/>
      <c r="G1" s="931"/>
      <c r="H1" s="931"/>
      <c r="I1" s="931"/>
    </row>
    <row r="2" spans="1:9" ht="18" customHeight="1">
      <c r="A2" s="944" t="s">
        <v>211</v>
      </c>
      <c r="B2" s="944"/>
      <c r="C2" s="944"/>
      <c r="D2" s="163"/>
      <c r="E2" s="163"/>
      <c r="F2" s="164"/>
      <c r="G2" s="164"/>
      <c r="H2" s="164"/>
      <c r="I2" s="165"/>
    </row>
    <row r="3" spans="1:9" s="167" customFormat="1" ht="16.5" customHeight="1">
      <c r="A3" s="945" t="s">
        <v>1</v>
      </c>
      <c r="B3" s="946" t="s">
        <v>31</v>
      </c>
      <c r="C3" s="946" t="s">
        <v>32</v>
      </c>
      <c r="D3" s="946" t="s">
        <v>33</v>
      </c>
      <c r="E3" s="946" t="s">
        <v>5</v>
      </c>
      <c r="F3" s="946" t="s">
        <v>34</v>
      </c>
      <c r="G3" s="946" t="s">
        <v>35</v>
      </c>
      <c r="H3" s="946" t="s">
        <v>36</v>
      </c>
      <c r="I3" s="946"/>
    </row>
    <row r="4" spans="1:9" s="168" customFormat="1" ht="30" customHeight="1">
      <c r="A4" s="945"/>
      <c r="B4" s="946"/>
      <c r="C4" s="946"/>
      <c r="D4" s="946"/>
      <c r="E4" s="946"/>
      <c r="F4" s="946"/>
      <c r="G4" s="946"/>
      <c r="H4" s="166" t="s">
        <v>37</v>
      </c>
      <c r="I4" s="166" t="s">
        <v>38</v>
      </c>
    </row>
    <row r="5" spans="1:9" s="171" customFormat="1" ht="13.5" customHeight="1">
      <c r="A5" s="169">
        <v>1</v>
      </c>
      <c r="B5" s="170">
        <v>2</v>
      </c>
      <c r="C5" s="170">
        <v>3</v>
      </c>
      <c r="D5" s="170">
        <v>4</v>
      </c>
      <c r="E5" s="170">
        <v>5</v>
      </c>
      <c r="F5" s="170">
        <v>6</v>
      </c>
      <c r="G5" s="170">
        <v>7</v>
      </c>
      <c r="H5" s="170">
        <v>8</v>
      </c>
      <c r="I5" s="170">
        <v>9</v>
      </c>
    </row>
    <row r="6" spans="1:9" ht="18" customHeight="1">
      <c r="A6" s="114">
        <v>600</v>
      </c>
      <c r="B6" s="114"/>
      <c r="C6" s="114"/>
      <c r="D6" s="115" t="s">
        <v>45</v>
      </c>
      <c r="E6" s="118">
        <f aca="true" t="shared" si="0" ref="E6:E37">G6/F6*100</f>
        <v>8.238280603117811</v>
      </c>
      <c r="F6" s="143">
        <f aca="true" t="shared" si="1" ref="F6:I8">F7</f>
        <v>978250</v>
      </c>
      <c r="G6" s="143">
        <f t="shared" si="1"/>
        <v>80590.98</v>
      </c>
      <c r="H6" s="143">
        <f t="shared" si="1"/>
        <v>80590.98</v>
      </c>
      <c r="I6" s="143">
        <f t="shared" si="1"/>
        <v>0</v>
      </c>
    </row>
    <row r="7" spans="1:9" ht="18" customHeight="1">
      <c r="A7" s="119"/>
      <c r="B7" s="119">
        <v>60016</v>
      </c>
      <c r="C7" s="119"/>
      <c r="D7" s="121" t="s">
        <v>46</v>
      </c>
      <c r="E7" s="124">
        <f t="shared" si="0"/>
        <v>8.238280603117811</v>
      </c>
      <c r="F7" s="146">
        <f t="shared" si="1"/>
        <v>978250</v>
      </c>
      <c r="G7" s="146">
        <f t="shared" si="1"/>
        <v>80590.98</v>
      </c>
      <c r="H7" s="146">
        <f t="shared" si="1"/>
        <v>80590.98</v>
      </c>
      <c r="I7" s="146">
        <f t="shared" si="1"/>
        <v>0</v>
      </c>
    </row>
    <row r="8" spans="1:9" ht="63" customHeight="1">
      <c r="A8" s="119"/>
      <c r="B8" s="125"/>
      <c r="C8" s="172" t="s">
        <v>47</v>
      </c>
      <c r="D8" s="173" t="s">
        <v>48</v>
      </c>
      <c r="E8" s="174">
        <f t="shared" si="0"/>
        <v>8.238280603117811</v>
      </c>
      <c r="F8" s="175">
        <f t="shared" si="1"/>
        <v>978250</v>
      </c>
      <c r="G8" s="175">
        <f t="shared" si="1"/>
        <v>80590.98</v>
      </c>
      <c r="H8" s="175">
        <f t="shared" si="1"/>
        <v>80590.98</v>
      </c>
      <c r="I8" s="175">
        <f t="shared" si="1"/>
        <v>0</v>
      </c>
    </row>
    <row r="9" spans="1:9" ht="32.25" customHeight="1">
      <c r="A9" s="119"/>
      <c r="B9" s="125"/>
      <c r="C9" s="172"/>
      <c r="D9" s="126" t="s">
        <v>212</v>
      </c>
      <c r="E9" s="174">
        <f t="shared" si="0"/>
        <v>8.238280603117811</v>
      </c>
      <c r="F9" s="175">
        <f>'zał 2'!F11</f>
        <v>978250</v>
      </c>
      <c r="G9" s="175">
        <f>'zał 2'!G11</f>
        <v>80590.98</v>
      </c>
      <c r="H9" s="175">
        <f>'zał 2'!H11</f>
        <v>80590.98</v>
      </c>
      <c r="I9" s="176">
        <v>0</v>
      </c>
    </row>
    <row r="10" spans="1:9" ht="15.75" customHeight="1">
      <c r="A10" s="113">
        <v>710</v>
      </c>
      <c r="B10" s="113"/>
      <c r="C10" s="113"/>
      <c r="D10" s="115" t="s">
        <v>68</v>
      </c>
      <c r="E10" s="118">
        <f t="shared" si="0"/>
        <v>0</v>
      </c>
      <c r="F10" s="143">
        <f>F11</f>
        <v>40000</v>
      </c>
      <c r="G10" s="143">
        <f>SUM(G11)</f>
        <v>0</v>
      </c>
      <c r="H10" s="143">
        <f>H11</f>
        <v>0</v>
      </c>
      <c r="I10" s="143">
        <f>H10</f>
        <v>0</v>
      </c>
    </row>
    <row r="11" spans="1:9" ht="15.75" customHeight="1">
      <c r="A11" s="120"/>
      <c r="B11" s="120">
        <v>71035</v>
      </c>
      <c r="C11" s="120"/>
      <c r="D11" s="177" t="s">
        <v>69</v>
      </c>
      <c r="E11" s="124">
        <f t="shared" si="0"/>
        <v>0</v>
      </c>
      <c r="F11" s="175">
        <f>F12</f>
        <v>40000</v>
      </c>
      <c r="G11" s="175">
        <f>G12</f>
        <v>0</v>
      </c>
      <c r="H11" s="175">
        <f>H12</f>
        <v>0</v>
      </c>
      <c r="I11" s="176">
        <f>H11</f>
        <v>0</v>
      </c>
    </row>
    <row r="12" spans="1:9" ht="63" customHeight="1">
      <c r="A12" s="120"/>
      <c r="B12" s="172"/>
      <c r="C12" s="172" t="s">
        <v>47</v>
      </c>
      <c r="D12" s="173" t="s">
        <v>48</v>
      </c>
      <c r="E12" s="174">
        <f t="shared" si="0"/>
        <v>0</v>
      </c>
      <c r="F12" s="175">
        <f>F13</f>
        <v>40000</v>
      </c>
      <c r="G12" s="175">
        <f>G13</f>
        <v>0</v>
      </c>
      <c r="H12" s="175">
        <f>H13</f>
        <v>0</v>
      </c>
      <c r="I12" s="175">
        <f>I13</f>
        <v>0</v>
      </c>
    </row>
    <row r="13" spans="1:9" ht="19.5" customHeight="1">
      <c r="A13" s="120"/>
      <c r="B13" s="172"/>
      <c r="C13" s="172"/>
      <c r="D13" s="126" t="s">
        <v>213</v>
      </c>
      <c r="E13" s="174">
        <f t="shared" si="0"/>
        <v>0</v>
      </c>
      <c r="F13" s="175">
        <f>'zał 2'!F26</f>
        <v>40000</v>
      </c>
      <c r="G13" s="175">
        <v>0</v>
      </c>
      <c r="H13" s="175">
        <f>'zał 2'!H26</f>
        <v>0</v>
      </c>
      <c r="I13" s="176">
        <f>H13</f>
        <v>0</v>
      </c>
    </row>
    <row r="14" spans="1:9" ht="15.75" customHeight="1">
      <c r="A14" s="113" t="s">
        <v>10</v>
      </c>
      <c r="B14" s="113"/>
      <c r="C14" s="113"/>
      <c r="D14" s="115" t="str">
        <f>'zał 2'!D27</f>
        <v>Administracja  publiczna</v>
      </c>
      <c r="E14" s="118">
        <f t="shared" si="0"/>
        <v>99.99857421581869</v>
      </c>
      <c r="F14" s="143">
        <f aca="true" t="shared" si="2" ref="F14:H16">F15</f>
        <v>26652</v>
      </c>
      <c r="G14" s="143">
        <f t="shared" si="2"/>
        <v>26651.62</v>
      </c>
      <c r="H14" s="143">
        <f t="shared" si="2"/>
        <v>26651.62</v>
      </c>
      <c r="I14" s="143">
        <v>0</v>
      </c>
    </row>
    <row r="15" spans="1:9" ht="15.75" customHeight="1">
      <c r="A15" s="120"/>
      <c r="B15" s="120" t="s">
        <v>214</v>
      </c>
      <c r="C15" s="120"/>
      <c r="D15" s="177" t="str">
        <f>'zał 2'!D30</f>
        <v>Urzędy gmin (miast i miast na prawach powiatu)</v>
      </c>
      <c r="E15" s="124">
        <f t="shared" si="0"/>
        <v>99.99857421581869</v>
      </c>
      <c r="F15" s="175">
        <f t="shared" si="2"/>
        <v>26652</v>
      </c>
      <c r="G15" s="175">
        <f t="shared" si="2"/>
        <v>26651.62</v>
      </c>
      <c r="H15" s="175">
        <f t="shared" si="2"/>
        <v>26651.62</v>
      </c>
      <c r="I15" s="176">
        <v>0</v>
      </c>
    </row>
    <row r="16" spans="1:9" ht="63" customHeight="1">
      <c r="A16" s="120"/>
      <c r="B16" s="172"/>
      <c r="C16" s="172" t="s">
        <v>47</v>
      </c>
      <c r="D16" s="173" t="s">
        <v>48</v>
      </c>
      <c r="E16" s="174">
        <f t="shared" si="0"/>
        <v>99.99857421581869</v>
      </c>
      <c r="F16" s="175">
        <f t="shared" si="2"/>
        <v>26652</v>
      </c>
      <c r="G16" s="175">
        <f t="shared" si="2"/>
        <v>26651.62</v>
      </c>
      <c r="H16" s="175">
        <f t="shared" si="2"/>
        <v>26651.62</v>
      </c>
      <c r="I16" s="175">
        <f>I17</f>
        <v>0</v>
      </c>
    </row>
    <row r="17" spans="1:9" ht="15.75" customHeight="1">
      <c r="A17" s="120"/>
      <c r="B17" s="172"/>
      <c r="C17" s="172"/>
      <c r="D17" s="173" t="s">
        <v>215</v>
      </c>
      <c r="E17" s="174">
        <f t="shared" si="0"/>
        <v>99.99857421581869</v>
      </c>
      <c r="F17" s="175">
        <f>'zał 2'!F36</f>
        <v>26652</v>
      </c>
      <c r="G17" s="175">
        <f>'zał 2'!G36</f>
        <v>26651.62</v>
      </c>
      <c r="H17" s="175">
        <f>'zał 2'!H36</f>
        <v>26651.62</v>
      </c>
      <c r="I17" s="176">
        <v>0</v>
      </c>
    </row>
    <row r="18" spans="1:9" ht="15.75" customHeight="1">
      <c r="A18" s="113" t="s">
        <v>14</v>
      </c>
      <c r="B18" s="113"/>
      <c r="C18" s="113"/>
      <c r="D18" s="115" t="str">
        <f>'zał 2'!D81</f>
        <v>Oświata  i  wychowanie</v>
      </c>
      <c r="E18" s="118">
        <f t="shared" si="0"/>
        <v>0</v>
      </c>
      <c r="F18" s="143">
        <f aca="true" t="shared" si="3" ref="F18:H20">F19</f>
        <v>26200</v>
      </c>
      <c r="G18" s="143">
        <f t="shared" si="3"/>
        <v>0</v>
      </c>
      <c r="H18" s="143">
        <f t="shared" si="3"/>
        <v>0</v>
      </c>
      <c r="I18" s="143">
        <f>H18</f>
        <v>0</v>
      </c>
    </row>
    <row r="19" spans="1:9" ht="15.75" customHeight="1">
      <c r="A19" s="120"/>
      <c r="B19" s="120" t="s">
        <v>216</v>
      </c>
      <c r="C19" s="120"/>
      <c r="D19" s="177" t="str">
        <f>'zał 2'!D82</f>
        <v>Szkoły podstawowe</v>
      </c>
      <c r="E19" s="124">
        <f t="shared" si="0"/>
        <v>0</v>
      </c>
      <c r="F19" s="175">
        <f t="shared" si="3"/>
        <v>26200</v>
      </c>
      <c r="G19" s="175">
        <f t="shared" si="3"/>
        <v>0</v>
      </c>
      <c r="H19" s="175">
        <f t="shared" si="3"/>
        <v>0</v>
      </c>
      <c r="I19" s="176">
        <f>H19</f>
        <v>0</v>
      </c>
    </row>
    <row r="20" spans="1:9" ht="32.25" customHeight="1">
      <c r="A20" s="120"/>
      <c r="B20" s="172"/>
      <c r="C20" s="172" t="s">
        <v>137</v>
      </c>
      <c r="D20" s="173" t="s">
        <v>138</v>
      </c>
      <c r="E20" s="174">
        <f t="shared" si="0"/>
        <v>0</v>
      </c>
      <c r="F20" s="175">
        <f t="shared" si="3"/>
        <v>26200</v>
      </c>
      <c r="G20" s="175">
        <f t="shared" si="3"/>
        <v>0</v>
      </c>
      <c r="H20" s="175">
        <f t="shared" si="3"/>
        <v>0</v>
      </c>
      <c r="I20" s="175">
        <f>I21</f>
        <v>0</v>
      </c>
    </row>
    <row r="21" spans="1:9" ht="19.5" customHeight="1">
      <c r="A21" s="120"/>
      <c r="B21" s="172"/>
      <c r="C21" s="172"/>
      <c r="D21" s="173" t="s">
        <v>217</v>
      </c>
      <c r="E21" s="174">
        <f t="shared" si="0"/>
        <v>0</v>
      </c>
      <c r="F21" s="175">
        <f>'zał 2'!F86</f>
        <v>26200</v>
      </c>
      <c r="G21" s="175">
        <f>'zał 2'!G86</f>
        <v>0</v>
      </c>
      <c r="H21" s="175">
        <f>'zał 2'!H86</f>
        <v>0</v>
      </c>
      <c r="I21" s="178">
        <v>0</v>
      </c>
    </row>
    <row r="22" spans="1:9" ht="15.75" customHeight="1">
      <c r="A22" s="113" t="s">
        <v>18</v>
      </c>
      <c r="B22" s="113"/>
      <c r="C22" s="113"/>
      <c r="D22" s="115" t="s">
        <v>218</v>
      </c>
      <c r="E22" s="118">
        <f t="shared" si="0"/>
        <v>100</v>
      </c>
      <c r="F22" s="143">
        <f>F23</f>
        <v>174803.35</v>
      </c>
      <c r="G22" s="143">
        <v>174803.35</v>
      </c>
      <c r="H22" s="143">
        <f>H23</f>
        <v>174803.35</v>
      </c>
      <c r="I22" s="143">
        <v>0</v>
      </c>
    </row>
    <row r="23" spans="1:9" ht="15.75" customHeight="1">
      <c r="A23" s="120"/>
      <c r="B23" s="120" t="s">
        <v>169</v>
      </c>
      <c r="C23" s="120"/>
      <c r="D23" s="179" t="s">
        <v>42</v>
      </c>
      <c r="E23" s="124">
        <f t="shared" si="0"/>
        <v>100</v>
      </c>
      <c r="F23" s="175">
        <f>F24</f>
        <v>174803.35</v>
      </c>
      <c r="G23" s="175">
        <v>174803.35</v>
      </c>
      <c r="H23" s="175">
        <f>H24</f>
        <v>174803.35</v>
      </c>
      <c r="I23" s="176">
        <v>0</v>
      </c>
    </row>
    <row r="24" spans="1:9" ht="63" customHeight="1">
      <c r="A24" s="120"/>
      <c r="B24" s="172"/>
      <c r="C24" s="172" t="s">
        <v>47</v>
      </c>
      <c r="D24" s="173" t="s">
        <v>48</v>
      </c>
      <c r="E24" s="174">
        <f t="shared" si="0"/>
        <v>100</v>
      </c>
      <c r="F24" s="175">
        <f>F25</f>
        <v>174803.35</v>
      </c>
      <c r="G24" s="175">
        <f>G25</f>
        <v>174803.35</v>
      </c>
      <c r="H24" s="175">
        <f>H25</f>
        <v>174803.35</v>
      </c>
      <c r="I24" s="175">
        <f>I25</f>
        <v>0</v>
      </c>
    </row>
    <row r="25" spans="1:9" ht="15.75" customHeight="1">
      <c r="A25" s="120"/>
      <c r="B25" s="172"/>
      <c r="C25" s="172"/>
      <c r="D25" s="173" t="s">
        <v>219</v>
      </c>
      <c r="E25" s="174">
        <f t="shared" si="0"/>
        <v>100</v>
      </c>
      <c r="F25" s="175">
        <f>'zał 2'!F129</f>
        <v>174803.35</v>
      </c>
      <c r="G25" s="175">
        <v>174803.35</v>
      </c>
      <c r="H25" s="175">
        <f>'zał 2'!H129</f>
        <v>174803.35</v>
      </c>
      <c r="I25" s="176">
        <v>0</v>
      </c>
    </row>
    <row r="26" spans="1:9" ht="15.75" customHeight="1">
      <c r="A26" s="113" t="s">
        <v>23</v>
      </c>
      <c r="B26" s="113"/>
      <c r="C26" s="113"/>
      <c r="D26" s="115" t="s">
        <v>220</v>
      </c>
      <c r="E26" s="118">
        <f t="shared" si="0"/>
        <v>64.70588235294117</v>
      </c>
      <c r="F26" s="143">
        <f aca="true" t="shared" si="4" ref="F26:H28">F27</f>
        <v>8500</v>
      </c>
      <c r="G26" s="143">
        <f t="shared" si="4"/>
        <v>5500</v>
      </c>
      <c r="H26" s="143">
        <f t="shared" si="4"/>
        <v>5500</v>
      </c>
      <c r="I26" s="143">
        <v>0</v>
      </c>
    </row>
    <row r="27" spans="1:9" ht="15.75" customHeight="1">
      <c r="A27" s="120"/>
      <c r="B27" s="120" t="s">
        <v>189</v>
      </c>
      <c r="C27" s="120"/>
      <c r="D27" s="179" t="s">
        <v>42</v>
      </c>
      <c r="E27" s="124">
        <f t="shared" si="0"/>
        <v>64.70588235294117</v>
      </c>
      <c r="F27" s="175">
        <f t="shared" si="4"/>
        <v>8500</v>
      </c>
      <c r="G27" s="175">
        <f t="shared" si="4"/>
        <v>5500</v>
      </c>
      <c r="H27" s="175">
        <f t="shared" si="4"/>
        <v>5500</v>
      </c>
      <c r="I27" s="176">
        <v>0</v>
      </c>
    </row>
    <row r="28" spans="1:9" ht="32.25" customHeight="1">
      <c r="A28" s="120"/>
      <c r="B28" s="172"/>
      <c r="C28" s="172" t="s">
        <v>137</v>
      </c>
      <c r="D28" s="173" t="s">
        <v>138</v>
      </c>
      <c r="E28" s="174">
        <f t="shared" si="0"/>
        <v>64.70588235294117</v>
      </c>
      <c r="F28" s="175">
        <f t="shared" si="4"/>
        <v>8500</v>
      </c>
      <c r="G28" s="175">
        <f t="shared" si="4"/>
        <v>5500</v>
      </c>
      <c r="H28" s="175">
        <f t="shared" si="4"/>
        <v>5500</v>
      </c>
      <c r="I28" s="175">
        <f>I29</f>
        <v>0</v>
      </c>
    </row>
    <row r="29" spans="1:9" ht="19.5" customHeight="1">
      <c r="A29" s="120"/>
      <c r="B29" s="172"/>
      <c r="C29" s="172"/>
      <c r="D29" s="173" t="s">
        <v>221</v>
      </c>
      <c r="E29" s="174">
        <f t="shared" si="0"/>
        <v>64.70588235294117</v>
      </c>
      <c r="F29" s="175">
        <f>'zał 2'!F149</f>
        <v>8500</v>
      </c>
      <c r="G29" s="175">
        <v>5500</v>
      </c>
      <c r="H29" s="175">
        <f>'zał 2'!H149</f>
        <v>5500</v>
      </c>
      <c r="I29" s="176">
        <v>0</v>
      </c>
    </row>
    <row r="30" spans="1:9" ht="15.75" customHeight="1">
      <c r="A30" s="113" t="s">
        <v>24</v>
      </c>
      <c r="B30" s="113"/>
      <c r="C30" s="113"/>
      <c r="D30" s="115" t="s">
        <v>222</v>
      </c>
      <c r="E30" s="118">
        <f t="shared" si="0"/>
        <v>0</v>
      </c>
      <c r="F30" s="143">
        <f>SUM(F31+F34)</f>
        <v>1470900</v>
      </c>
      <c r="G30" s="143">
        <v>0</v>
      </c>
      <c r="H30" s="143">
        <f>H34</f>
        <v>0</v>
      </c>
      <c r="I30" s="143">
        <v>0</v>
      </c>
    </row>
    <row r="31" spans="1:9" ht="21" customHeight="1">
      <c r="A31" s="120"/>
      <c r="B31" s="120" t="s">
        <v>223</v>
      </c>
      <c r="C31" s="120"/>
      <c r="D31" s="179" t="str">
        <f>'zał 2'!D151</f>
        <v>Obiekty sportowe</v>
      </c>
      <c r="E31" s="124">
        <f t="shared" si="0"/>
        <v>0</v>
      </c>
      <c r="F31" s="146">
        <f>F32</f>
        <v>1400000</v>
      </c>
      <c r="G31" s="146">
        <v>0</v>
      </c>
      <c r="H31" s="146">
        <f>H32</f>
        <v>0</v>
      </c>
      <c r="I31" s="176">
        <v>0</v>
      </c>
    </row>
    <row r="32" spans="1:9" ht="63" customHeight="1">
      <c r="A32" s="120"/>
      <c r="B32" s="172"/>
      <c r="C32" s="172" t="s">
        <v>224</v>
      </c>
      <c r="D32" s="126" t="s">
        <v>48</v>
      </c>
      <c r="E32" s="174">
        <f t="shared" si="0"/>
        <v>0</v>
      </c>
      <c r="F32" s="175">
        <f>F33</f>
        <v>1400000</v>
      </c>
      <c r="G32" s="175">
        <f>G33</f>
        <v>0</v>
      </c>
      <c r="H32" s="175">
        <f>H33</f>
        <v>0</v>
      </c>
      <c r="I32" s="175">
        <f>I33</f>
        <v>0</v>
      </c>
    </row>
    <row r="33" spans="1:9" ht="30" customHeight="1">
      <c r="A33" s="120"/>
      <c r="B33" s="172"/>
      <c r="C33" s="172"/>
      <c r="D33" s="126" t="s">
        <v>225</v>
      </c>
      <c r="E33" s="174">
        <f t="shared" si="0"/>
        <v>0</v>
      </c>
      <c r="F33" s="175">
        <f>'zał 2'!F152</f>
        <v>1400000</v>
      </c>
      <c r="G33" s="175">
        <v>0</v>
      </c>
      <c r="H33" s="175">
        <f>'zał 2'!H152</f>
        <v>0</v>
      </c>
      <c r="I33" s="178">
        <v>0</v>
      </c>
    </row>
    <row r="34" spans="1:9" ht="15.75" customHeight="1">
      <c r="A34" s="120"/>
      <c r="B34" s="120" t="s">
        <v>226</v>
      </c>
      <c r="C34" s="120"/>
      <c r="D34" s="179" t="s">
        <v>42</v>
      </c>
      <c r="E34" s="124">
        <f t="shared" si="0"/>
        <v>0</v>
      </c>
      <c r="F34" s="146">
        <f aca="true" t="shared" si="5" ref="F34:H35">F35</f>
        <v>70900</v>
      </c>
      <c r="G34" s="146">
        <f t="shared" si="5"/>
        <v>0</v>
      </c>
      <c r="H34" s="146">
        <f t="shared" si="5"/>
        <v>0</v>
      </c>
      <c r="I34" s="176">
        <f>H34</f>
        <v>0</v>
      </c>
    </row>
    <row r="35" spans="1:9" ht="32.25" customHeight="1">
      <c r="A35" s="120"/>
      <c r="B35" s="172"/>
      <c r="C35" s="172" t="s">
        <v>137</v>
      </c>
      <c r="D35" s="173" t="s">
        <v>138</v>
      </c>
      <c r="E35" s="174">
        <f t="shared" si="0"/>
        <v>0</v>
      </c>
      <c r="F35" s="175">
        <f t="shared" si="5"/>
        <v>70900</v>
      </c>
      <c r="G35" s="175">
        <f t="shared" si="5"/>
        <v>0</v>
      </c>
      <c r="H35" s="175">
        <f t="shared" si="5"/>
        <v>0</v>
      </c>
      <c r="I35" s="175">
        <f>I36</f>
        <v>0</v>
      </c>
    </row>
    <row r="36" spans="1:9" ht="19.5" customHeight="1">
      <c r="A36" s="120"/>
      <c r="B36" s="172"/>
      <c r="C36" s="172"/>
      <c r="D36" s="173" t="s">
        <v>227</v>
      </c>
      <c r="E36" s="174">
        <f t="shared" si="0"/>
        <v>0</v>
      </c>
      <c r="F36" s="175">
        <f>'zał 2'!F158</f>
        <v>70900</v>
      </c>
      <c r="G36" s="175">
        <v>0</v>
      </c>
      <c r="H36" s="175">
        <f>'zał 2'!H158</f>
        <v>0</v>
      </c>
      <c r="I36" s="176">
        <v>0</v>
      </c>
    </row>
    <row r="37" spans="1:9" ht="18" customHeight="1">
      <c r="A37" s="947" t="s">
        <v>195</v>
      </c>
      <c r="B37" s="947"/>
      <c r="C37" s="947"/>
      <c r="D37" s="947"/>
      <c r="E37" s="137">
        <f t="shared" si="0"/>
        <v>10.550962665522965</v>
      </c>
      <c r="F37" s="136">
        <f>SUM(F30+F26+F22+F18+F14+F6+F10)</f>
        <v>2725305.35</v>
      </c>
      <c r="G37" s="136">
        <f>SUM(G30+G26+G22+G18+G14+G6+G10)</f>
        <v>287545.95</v>
      </c>
      <c r="H37" s="136">
        <f>SUM(H30+H26+H22+H18+H14+H6+H10)</f>
        <v>287545.95</v>
      </c>
      <c r="I37" s="136">
        <f>SUM(I30+I26+I22+I18+I14+I6+I10)</f>
        <v>0</v>
      </c>
    </row>
    <row r="38" spans="1:9" ht="18" customHeight="1">
      <c r="A38" s="180"/>
      <c r="B38" s="180"/>
      <c r="C38" s="180"/>
      <c r="D38" s="181"/>
      <c r="E38" s="181"/>
      <c r="F38" s="182"/>
      <c r="G38" s="182"/>
      <c r="H38" s="182"/>
      <c r="I38" s="182"/>
    </row>
    <row r="39" spans="1:9" ht="18" customHeight="1">
      <c r="A39" s="180"/>
      <c r="B39" s="183"/>
      <c r="C39" s="183"/>
      <c r="D39" s="184"/>
      <c r="E39" s="184"/>
      <c r="F39" s="185"/>
      <c r="G39" s="185"/>
      <c r="H39" s="185"/>
      <c r="I39" s="186"/>
    </row>
    <row r="40" spans="1:9" ht="18" customHeight="1">
      <c r="A40" s="180"/>
      <c r="B40" s="183"/>
      <c r="C40" s="183"/>
      <c r="D40" s="184"/>
      <c r="E40" s="184"/>
      <c r="F40" s="185"/>
      <c r="G40" s="185"/>
      <c r="H40" s="185"/>
      <c r="I40" s="186"/>
    </row>
    <row r="41" spans="1:9" ht="32.25" customHeight="1">
      <c r="A41" s="180"/>
      <c r="B41" s="180"/>
      <c r="C41" s="180"/>
      <c r="D41" s="181"/>
      <c r="E41" s="181"/>
      <c r="F41" s="182"/>
      <c r="G41" s="182"/>
      <c r="H41" s="182"/>
      <c r="I41" s="182"/>
    </row>
    <row r="42" spans="1:9" ht="18" customHeight="1">
      <c r="A42" s="183"/>
      <c r="B42" s="183"/>
      <c r="C42" s="183"/>
      <c r="D42" s="184"/>
      <c r="E42" s="184"/>
      <c r="F42" s="185"/>
      <c r="G42" s="185"/>
      <c r="H42" s="185"/>
      <c r="I42" s="186"/>
    </row>
    <row r="43" spans="1:9" ht="18" customHeight="1">
      <c r="A43" s="183"/>
      <c r="B43" s="183"/>
      <c r="C43" s="183"/>
      <c r="D43" s="184"/>
      <c r="E43" s="184"/>
      <c r="F43" s="185"/>
      <c r="G43" s="185"/>
      <c r="H43" s="185"/>
      <c r="I43" s="186"/>
    </row>
    <row r="44" spans="1:9" ht="18" customHeight="1">
      <c r="A44" s="183"/>
      <c r="B44" s="183"/>
      <c r="C44" s="183"/>
      <c r="D44" s="184"/>
      <c r="E44" s="184"/>
      <c r="F44" s="185"/>
      <c r="G44" s="185"/>
      <c r="H44" s="185"/>
      <c r="I44" s="186"/>
    </row>
    <row r="45" spans="1:9" ht="18" customHeight="1">
      <c r="A45" s="187"/>
      <c r="B45" s="183"/>
      <c r="C45" s="183"/>
      <c r="D45" s="184"/>
      <c r="E45" s="184"/>
      <c r="F45" s="185"/>
      <c r="G45" s="185"/>
      <c r="H45" s="185"/>
      <c r="I45" s="186"/>
    </row>
    <row r="46" spans="1:9" ht="18" customHeight="1">
      <c r="A46" s="187"/>
      <c r="B46" s="183"/>
      <c r="C46" s="183"/>
      <c r="D46" s="184"/>
      <c r="E46" s="184"/>
      <c r="F46" s="185"/>
      <c r="G46" s="185"/>
      <c r="H46" s="185"/>
      <c r="I46" s="186"/>
    </row>
    <row r="47" spans="1:9" ht="18" customHeight="1">
      <c r="A47" s="187"/>
      <c r="B47" s="183"/>
      <c r="C47" s="183"/>
      <c r="D47" s="184"/>
      <c r="E47" s="184"/>
      <c r="F47" s="185"/>
      <c r="G47" s="185"/>
      <c r="H47" s="185"/>
      <c r="I47" s="186"/>
    </row>
    <row r="48" spans="1:9" ht="18" customHeight="1">
      <c r="A48" s="187"/>
      <c r="B48" s="183"/>
      <c r="C48" s="183"/>
      <c r="D48" s="184"/>
      <c r="E48" s="184"/>
      <c r="F48" s="185"/>
      <c r="G48" s="185"/>
      <c r="H48" s="185"/>
      <c r="I48" s="186"/>
    </row>
    <row r="49" spans="1:9" ht="18" customHeight="1">
      <c r="A49" s="187"/>
      <c r="B49" s="183"/>
      <c r="C49" s="183"/>
      <c r="D49" s="184"/>
      <c r="E49" s="184"/>
      <c r="F49" s="185"/>
      <c r="G49" s="185"/>
      <c r="H49" s="185"/>
      <c r="I49" s="186"/>
    </row>
    <row r="50" spans="1:9" ht="32.25" customHeight="1">
      <c r="A50" s="188"/>
      <c r="B50" s="180"/>
      <c r="C50" s="180"/>
      <c r="D50" s="181"/>
      <c r="E50" s="181"/>
      <c r="F50" s="182"/>
      <c r="G50" s="182"/>
      <c r="H50" s="182"/>
      <c r="I50" s="182"/>
    </row>
    <row r="51" spans="1:9" ht="18" customHeight="1">
      <c r="A51" s="187"/>
      <c r="B51" s="183"/>
      <c r="C51" s="183"/>
      <c r="D51" s="184"/>
      <c r="E51" s="184"/>
      <c r="F51" s="185"/>
      <c r="G51" s="185"/>
      <c r="H51" s="185"/>
      <c r="I51" s="186"/>
    </row>
    <row r="52" spans="1:9" ht="18" customHeight="1">
      <c r="A52" s="187"/>
      <c r="B52" s="183"/>
      <c r="C52" s="183"/>
      <c r="D52" s="184"/>
      <c r="E52" s="184"/>
      <c r="F52" s="185"/>
      <c r="G52" s="185"/>
      <c r="H52" s="185"/>
      <c r="I52" s="186"/>
    </row>
    <row r="53" spans="1:9" ht="18" customHeight="1">
      <c r="A53" s="187"/>
      <c r="B53" s="183"/>
      <c r="C53" s="183"/>
      <c r="D53" s="184"/>
      <c r="E53" s="184"/>
      <c r="F53" s="185"/>
      <c r="G53" s="185"/>
      <c r="H53" s="185"/>
      <c r="I53" s="186"/>
    </row>
    <row r="54" spans="1:9" ht="18" customHeight="1">
      <c r="A54" s="183"/>
      <c r="B54" s="183"/>
      <c r="C54" s="183"/>
      <c r="D54" s="184"/>
      <c r="E54" s="184"/>
      <c r="F54" s="185"/>
      <c r="G54" s="185"/>
      <c r="H54" s="185"/>
      <c r="I54" s="186"/>
    </row>
    <row r="55" spans="1:9" ht="18" customHeight="1">
      <c r="A55" s="187"/>
      <c r="B55" s="183"/>
      <c r="C55" s="183"/>
      <c r="D55" s="184"/>
      <c r="E55" s="184"/>
      <c r="F55" s="185"/>
      <c r="G55" s="185"/>
      <c r="H55" s="185"/>
      <c r="I55" s="186"/>
    </row>
    <row r="56" spans="1:9" ht="18" customHeight="1">
      <c r="A56" s="187"/>
      <c r="B56" s="183"/>
      <c r="C56" s="183"/>
      <c r="D56" s="184"/>
      <c r="E56" s="184"/>
      <c r="F56" s="185"/>
      <c r="G56" s="185"/>
      <c r="H56" s="185"/>
      <c r="I56" s="186"/>
    </row>
    <row r="57" spans="1:9" ht="18" customHeight="1">
      <c r="A57" s="187"/>
      <c r="B57" s="183"/>
      <c r="C57" s="183"/>
      <c r="D57" s="184"/>
      <c r="E57" s="184"/>
      <c r="F57" s="185"/>
      <c r="G57" s="185"/>
      <c r="H57" s="185"/>
      <c r="I57" s="186"/>
    </row>
    <row r="58" spans="1:9" ht="18" customHeight="1">
      <c r="A58" s="187"/>
      <c r="B58" s="183"/>
      <c r="C58" s="183"/>
      <c r="D58" s="184"/>
      <c r="E58" s="184"/>
      <c r="F58" s="185"/>
      <c r="G58" s="185"/>
      <c r="H58" s="185"/>
      <c r="I58" s="186"/>
    </row>
    <row r="59" spans="1:9" ht="18" customHeight="1">
      <c r="A59" s="183"/>
      <c r="B59" s="183"/>
      <c r="C59" s="183"/>
      <c r="D59" s="184"/>
      <c r="E59" s="184"/>
      <c r="F59" s="185"/>
      <c r="G59" s="185"/>
      <c r="H59" s="185"/>
      <c r="I59" s="186"/>
    </row>
    <row r="60" spans="1:9" ht="18" customHeight="1">
      <c r="A60" s="183"/>
      <c r="B60" s="183"/>
      <c r="C60" s="183"/>
      <c r="D60" s="184"/>
      <c r="E60" s="184"/>
      <c r="F60" s="185"/>
      <c r="G60" s="185"/>
      <c r="H60" s="185"/>
      <c r="I60" s="186"/>
    </row>
    <row r="61" spans="1:9" ht="32.25" customHeight="1">
      <c r="A61" s="180"/>
      <c r="B61" s="180"/>
      <c r="C61" s="180"/>
      <c r="D61" s="181"/>
      <c r="E61" s="181"/>
      <c r="F61" s="182"/>
      <c r="G61" s="182"/>
      <c r="H61" s="182"/>
      <c r="I61" s="182"/>
    </row>
    <row r="62" spans="1:9" ht="32.25" customHeight="1">
      <c r="A62" s="180"/>
      <c r="B62" s="183"/>
      <c r="C62" s="183"/>
      <c r="D62" s="184"/>
      <c r="E62" s="184"/>
      <c r="F62" s="185"/>
      <c r="G62" s="185"/>
      <c r="H62" s="185"/>
      <c r="I62" s="186"/>
    </row>
    <row r="63" spans="1:9" ht="18" customHeight="1">
      <c r="A63" s="180"/>
      <c r="B63" s="180"/>
      <c r="C63" s="180"/>
      <c r="D63" s="181"/>
      <c r="E63" s="181"/>
      <c r="F63" s="182"/>
      <c r="G63" s="182"/>
      <c r="H63" s="182"/>
      <c r="I63" s="182"/>
    </row>
    <row r="64" spans="1:9" ht="18" customHeight="1">
      <c r="A64" s="180"/>
      <c r="B64" s="183"/>
      <c r="C64" s="183"/>
      <c r="D64" s="184"/>
      <c r="E64" s="184"/>
      <c r="F64" s="185"/>
      <c r="G64" s="185"/>
      <c r="H64" s="185"/>
      <c r="I64" s="186"/>
    </row>
    <row r="65" spans="1:9" ht="18" customHeight="1">
      <c r="A65" s="180"/>
      <c r="B65" s="180"/>
      <c r="C65" s="180"/>
      <c r="D65" s="181"/>
      <c r="E65" s="181"/>
      <c r="F65" s="182"/>
      <c r="G65" s="182"/>
      <c r="H65" s="182"/>
      <c r="I65" s="182"/>
    </row>
    <row r="66" spans="6:7" ht="18" customHeight="1">
      <c r="F66" s="189"/>
      <c r="G66" s="189"/>
    </row>
    <row r="68" spans="6:8" ht="18" customHeight="1">
      <c r="F68" s="189"/>
      <c r="G68" s="189"/>
      <c r="H68" s="189"/>
    </row>
    <row r="69" spans="6:7" ht="18" customHeight="1">
      <c r="F69" s="189"/>
      <c r="G69" s="189"/>
    </row>
    <row r="70" spans="6:7" ht="18" customHeight="1">
      <c r="F70" s="190"/>
      <c r="G70" s="190"/>
    </row>
  </sheetData>
  <mergeCells count="11">
    <mergeCell ref="A37:D37"/>
    <mergeCell ref="A1:I1"/>
    <mergeCell ref="A2:C2"/>
    <mergeCell ref="A3:A4"/>
    <mergeCell ref="B3:B4"/>
    <mergeCell ref="C3:C4"/>
    <mergeCell ref="D3:D4"/>
    <mergeCell ref="E3:E4"/>
    <mergeCell ref="F3:F4"/>
    <mergeCell ref="G3:G4"/>
    <mergeCell ref="H3:I3"/>
  </mergeCells>
  <printOptions horizontalCentered="1"/>
  <pageMargins left="0.5902777777777778" right="0.5902777777777778" top="0.9534722222222223" bottom="0.7569444444444444" header="0.5902777777777778" footer="0.5902777777777778"/>
  <pageSetup horizontalDpi="300" verticalDpi="300" orientation="landscape" paperSize="9" scale="80" r:id="rId1"/>
  <headerFooter alignWithMargins="0">
    <oddHeader>&amp;R&amp;"Times New Roman,Normalny"&amp;12Załącznik Nr 5 do wykonania budżetu Gminy Barlinek za I półrocze 2010 r.</oddHeader>
    <oddFooter>&amp;C&amp;"Times New Roman,Normalny"&amp;12Strona &amp;P z &amp;N</oddFooter>
  </headerFooter>
  <rowBreaks count="1" manualBreakCount="1">
    <brk id="22" max="255" man="1"/>
  </rowBreaks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showGridLines="0" defaultGridColor="0" view="pageBreakPreview" zoomScale="70" zoomScaleSheetLayoutView="70" colorId="15" workbookViewId="0" topLeftCell="A1">
      <selection activeCell="E4" sqref="E4"/>
    </sheetView>
  </sheetViews>
  <sheetFormatPr defaultColWidth="9.00390625" defaultRowHeight="12.75"/>
  <cols>
    <col min="1" max="1" width="6.875" style="191" customWidth="1"/>
    <col min="2" max="2" width="68.25390625" style="192" customWidth="1"/>
    <col min="3" max="3" width="16.75390625" style="193" customWidth="1"/>
    <col min="4" max="4" width="15.75390625" style="193" customWidth="1"/>
    <col min="5" max="5" width="10.75390625" style="193" customWidth="1"/>
    <col min="6" max="16384" width="11.625" style="194" customWidth="1"/>
  </cols>
  <sheetData>
    <row r="1" spans="1:5" ht="13.5" customHeight="1">
      <c r="A1" s="948"/>
      <c r="B1" s="948"/>
      <c r="C1" s="948"/>
      <c r="D1" s="195"/>
      <c r="E1" s="195"/>
    </row>
    <row r="2" spans="1:5" ht="13.5" customHeight="1">
      <c r="A2" s="931" t="s">
        <v>228</v>
      </c>
      <c r="B2" s="931"/>
      <c r="C2" s="931"/>
      <c r="D2" s="931"/>
      <c r="E2" s="931"/>
    </row>
    <row r="3" spans="1:5" ht="19.5" customHeight="1">
      <c r="A3" s="931"/>
      <c r="B3" s="931"/>
      <c r="C3" s="931"/>
      <c r="D3" s="931"/>
      <c r="E3" s="931"/>
    </row>
    <row r="4" spans="3:5" ht="15.75">
      <c r="C4" s="196"/>
      <c r="D4" s="196"/>
      <c r="E4" s="197"/>
    </row>
    <row r="5" spans="1:5" s="198" customFormat="1" ht="33" customHeight="1">
      <c r="A5" s="8" t="s">
        <v>1</v>
      </c>
      <c r="B5" s="9" t="s">
        <v>2</v>
      </c>
      <c r="C5" s="10" t="s">
        <v>3</v>
      </c>
      <c r="D5" s="10" t="s">
        <v>229</v>
      </c>
      <c r="E5" s="10" t="s">
        <v>5</v>
      </c>
    </row>
    <row r="6" spans="1:5" ht="16.5">
      <c r="A6" s="13" t="s">
        <v>6</v>
      </c>
      <c r="B6" s="14" t="str">
        <f>'zał 7'!D8</f>
        <v>Rolnictwo i łowiectwo</v>
      </c>
      <c r="C6" s="18">
        <f>'zał 7'!F8+'zał 8'!F8</f>
        <v>177213.19</v>
      </c>
      <c r="D6" s="18">
        <f>'zał 7'!G8+'zał 8'!G8</f>
        <v>170988.69</v>
      </c>
      <c r="E6" s="199">
        <f aca="true" t="shared" si="0" ref="E6:E26">D6/C6*100</f>
        <v>96.48756393358757</v>
      </c>
    </row>
    <row r="7" spans="1:5" ht="16.5">
      <c r="A7" s="13" t="s">
        <v>230</v>
      </c>
      <c r="B7" s="14" t="str">
        <f>'zał 7'!D11</f>
        <v>Wytwarzanie i zaopatrzenie w energię elektryczną, gaz i wodę </v>
      </c>
      <c r="C7" s="18">
        <f>'zał 7'!F11</f>
        <v>791200</v>
      </c>
      <c r="D7" s="18">
        <f>'zał 7'!G11</f>
        <v>83464.94</v>
      </c>
      <c r="E7" s="199">
        <f t="shared" si="0"/>
        <v>10.549158240647118</v>
      </c>
    </row>
    <row r="8" spans="1:5" ht="16.5">
      <c r="A8" s="13" t="s">
        <v>7</v>
      </c>
      <c r="B8" s="14" t="str">
        <f>'zał 7'!D15</f>
        <v>Transport  i  łączność</v>
      </c>
      <c r="C8" s="18">
        <f>'zał 7'!F15</f>
        <v>9160650</v>
      </c>
      <c r="D8" s="18">
        <f>'zał 7'!G15</f>
        <v>1565094.1800000002</v>
      </c>
      <c r="E8" s="199">
        <f t="shared" si="0"/>
        <v>17.084968643054808</v>
      </c>
    </row>
    <row r="9" spans="1:5" ht="16.5">
      <c r="A9" s="13" t="s">
        <v>8</v>
      </c>
      <c r="B9" s="14" t="str">
        <f>'zał 7'!D31</f>
        <v>Gospodarka  mieszkaniowa</v>
      </c>
      <c r="C9" s="18">
        <f>'zał 7'!F31</f>
        <v>792930</v>
      </c>
      <c r="D9" s="18">
        <f>'zał 7'!G31</f>
        <v>214865.74</v>
      </c>
      <c r="E9" s="199">
        <f t="shared" si="0"/>
        <v>27.097693365114196</v>
      </c>
    </row>
    <row r="10" spans="1:5" ht="16.5">
      <c r="A10" s="13" t="s">
        <v>9</v>
      </c>
      <c r="B10" s="14" t="str">
        <f>'zał 7'!D42</f>
        <v>Działalność  usługowa</v>
      </c>
      <c r="C10" s="18">
        <f>'zał 7'!F42+'zał 9'!F8</f>
        <v>1685270</v>
      </c>
      <c r="D10" s="18">
        <f>'zał 7'!G42+'zał 9'!G7</f>
        <v>333484.13999999996</v>
      </c>
      <c r="E10" s="199">
        <f t="shared" si="0"/>
        <v>19.78817281503854</v>
      </c>
    </row>
    <row r="11" spans="1:5" ht="16.5">
      <c r="A11" s="13" t="s">
        <v>10</v>
      </c>
      <c r="B11" s="14" t="str">
        <f>'zał 7'!D53</f>
        <v>Administracja  publiczna</v>
      </c>
      <c r="C11" s="18">
        <f>'zał 7'!F53+'zał 8'!F12</f>
        <v>4797490</v>
      </c>
      <c r="D11" s="18">
        <f>'zał 7'!G53+'zał 8'!G12</f>
        <v>2482316.5799999996</v>
      </c>
      <c r="E11" s="199">
        <f t="shared" si="0"/>
        <v>51.74198549658258</v>
      </c>
    </row>
    <row r="12" spans="1:5" ht="33">
      <c r="A12" s="13" t="s">
        <v>11</v>
      </c>
      <c r="B12" s="14" t="str">
        <f>'zał 3'!D13</f>
        <v>Urzędy naczelnych organów władzy państwowej, kontroli i ochrony prawa </v>
      </c>
      <c r="C12" s="18">
        <f>'zał 8'!F18</f>
        <v>51275</v>
      </c>
      <c r="D12" s="18">
        <f>'zał 8'!G18</f>
        <v>26921.170000000002</v>
      </c>
      <c r="E12" s="199">
        <f t="shared" si="0"/>
        <v>52.50350073135056</v>
      </c>
    </row>
    <row r="13" spans="1:5" ht="16.5">
      <c r="A13" s="13" t="s">
        <v>231</v>
      </c>
      <c r="B13" s="14" t="s">
        <v>232</v>
      </c>
      <c r="C13" s="18">
        <f>'zał 7'!F102</f>
        <v>1628000</v>
      </c>
      <c r="D13" s="18">
        <f>'zał 7'!G102</f>
        <v>689461.5099999999</v>
      </c>
      <c r="E13" s="199">
        <f t="shared" si="0"/>
        <v>42.350215601965594</v>
      </c>
    </row>
    <row r="14" spans="1:5" ht="63">
      <c r="A14" s="13" t="s">
        <v>12</v>
      </c>
      <c r="B14" s="200" t="s">
        <v>233</v>
      </c>
      <c r="C14" s="18">
        <f>'zał 7'!F122</f>
        <v>63500</v>
      </c>
      <c r="D14" s="18">
        <f>'zał 7'!G122</f>
        <v>22262.23</v>
      </c>
      <c r="E14" s="199">
        <f t="shared" si="0"/>
        <v>35.05862992125984</v>
      </c>
    </row>
    <row r="15" spans="1:5" ht="16.5">
      <c r="A15" s="13" t="s">
        <v>234</v>
      </c>
      <c r="B15" s="17" t="str">
        <f>'zał 7'!D126</f>
        <v>Obsługa  długu  publicznego</v>
      </c>
      <c r="C15" s="18">
        <f>'zał 7'!F126</f>
        <v>1025521</v>
      </c>
      <c r="D15" s="18">
        <f>'zał 7'!G126</f>
        <v>376826.76</v>
      </c>
      <c r="E15" s="199">
        <f t="shared" si="0"/>
        <v>36.74490917299597</v>
      </c>
    </row>
    <row r="16" spans="1:5" ht="16.5">
      <c r="A16" s="13" t="s">
        <v>13</v>
      </c>
      <c r="B16" s="14" t="str">
        <f>'zał 7'!D130</f>
        <v>Różne  rozliczenia</v>
      </c>
      <c r="C16" s="18">
        <f>'zał 7'!F130</f>
        <v>595000</v>
      </c>
      <c r="D16" s="18">
        <f>'zał 7'!G130</f>
        <v>330098</v>
      </c>
      <c r="E16" s="199">
        <f t="shared" si="0"/>
        <v>55.478655462184875</v>
      </c>
    </row>
    <row r="17" spans="1:5" ht="16.5">
      <c r="A17" s="13" t="s">
        <v>14</v>
      </c>
      <c r="B17" s="14" t="str">
        <f>'zał 7'!D135</f>
        <v>Oświata  i  wychowanie</v>
      </c>
      <c r="C17" s="18">
        <f>'zał 7'!F135</f>
        <v>20913074</v>
      </c>
      <c r="D17" s="18">
        <f>'zał 7'!G135</f>
        <v>10066892.34</v>
      </c>
      <c r="E17" s="199">
        <f t="shared" si="0"/>
        <v>48.13683698532315</v>
      </c>
    </row>
    <row r="18" spans="1:5" ht="16.5">
      <c r="A18" s="13" t="s">
        <v>235</v>
      </c>
      <c r="B18" s="14" t="s">
        <v>236</v>
      </c>
      <c r="C18" s="18">
        <f>'zał 7'!F261</f>
        <v>10000</v>
      </c>
      <c r="D18" s="18">
        <v>0</v>
      </c>
      <c r="E18" s="199">
        <f t="shared" si="0"/>
        <v>0</v>
      </c>
    </row>
    <row r="19" spans="1:5" ht="16.5">
      <c r="A19" s="13" t="s">
        <v>15</v>
      </c>
      <c r="B19" s="14" t="str">
        <f>'zał 7'!D264</f>
        <v>Ochrona  zdrowia</v>
      </c>
      <c r="C19" s="18">
        <f>'zał 7'!F264</f>
        <v>349529</v>
      </c>
      <c r="D19" s="18">
        <f>'zał 7'!G264</f>
        <v>218837.00000000006</v>
      </c>
      <c r="E19" s="199">
        <f t="shared" si="0"/>
        <v>62.609111118104664</v>
      </c>
    </row>
    <row r="20" spans="1:5" ht="16.5">
      <c r="A20" s="13" t="s">
        <v>17</v>
      </c>
      <c r="B20" s="14" t="str">
        <f>'zał 7'!D287</f>
        <v>Pomoc społeczna</v>
      </c>
      <c r="C20" s="18">
        <f>'zał 7'!F287+'zał 8'!F30</f>
        <v>9505781</v>
      </c>
      <c r="D20" s="18">
        <f>'zał 7'!G287+'zał 8'!G30</f>
        <v>4771768.340000002</v>
      </c>
      <c r="E20" s="199">
        <f t="shared" si="0"/>
        <v>50.19859325604074</v>
      </c>
    </row>
    <row r="21" spans="1:5" ht="16.5">
      <c r="A21" s="13" t="s">
        <v>18</v>
      </c>
      <c r="B21" s="14" t="s">
        <v>19</v>
      </c>
      <c r="C21" s="18">
        <f>'zał 7'!F358</f>
        <v>205651</v>
      </c>
      <c r="D21" s="18">
        <f>'zał 7'!G358</f>
        <v>88948.98999999998</v>
      </c>
      <c r="E21" s="199">
        <f t="shared" si="0"/>
        <v>43.25239848092155</v>
      </c>
    </row>
    <row r="22" spans="1:5" ht="16.5">
      <c r="A22" s="13" t="s">
        <v>20</v>
      </c>
      <c r="B22" s="14" t="s">
        <v>21</v>
      </c>
      <c r="C22" s="18">
        <f>'zał 7'!F377</f>
        <v>116480</v>
      </c>
      <c r="D22" s="18">
        <f>'zał 7'!G377</f>
        <v>83540.35</v>
      </c>
      <c r="E22" s="199">
        <f t="shared" si="0"/>
        <v>71.72076751373628</v>
      </c>
    </row>
    <row r="23" spans="1:5" ht="16.5">
      <c r="A23" s="13" t="s">
        <v>22</v>
      </c>
      <c r="B23" s="14" t="s">
        <v>237</v>
      </c>
      <c r="C23" s="18">
        <f>'zał 7'!F381</f>
        <v>2440044</v>
      </c>
      <c r="D23" s="18">
        <f>'zał 7'!G381</f>
        <v>1009678.51</v>
      </c>
      <c r="E23" s="199">
        <f t="shared" si="0"/>
        <v>41.37952061520202</v>
      </c>
    </row>
    <row r="24" spans="1:5" ht="16.5">
      <c r="A24" s="13" t="s">
        <v>23</v>
      </c>
      <c r="B24" s="14" t="s">
        <v>220</v>
      </c>
      <c r="C24" s="18">
        <f>'zał 7'!F414</f>
        <v>1997615</v>
      </c>
      <c r="D24" s="18">
        <f>'zał 7'!G414</f>
        <v>948880.22</v>
      </c>
      <c r="E24" s="199">
        <f t="shared" si="0"/>
        <v>47.50065553172158</v>
      </c>
    </row>
    <row r="25" spans="1:5" ht="16.5">
      <c r="A25" s="13" t="s">
        <v>24</v>
      </c>
      <c r="B25" s="14" t="s">
        <v>222</v>
      </c>
      <c r="C25" s="18">
        <f>'zał 7'!F439</f>
        <v>3800211</v>
      </c>
      <c r="D25" s="18">
        <f>'zał 7'!G439</f>
        <v>404785.76</v>
      </c>
      <c r="E25" s="199">
        <f t="shared" si="0"/>
        <v>10.651665394368893</v>
      </c>
    </row>
    <row r="26" spans="1:5" s="202" customFormat="1" ht="16.5" customHeight="1">
      <c r="A26" s="932" t="s">
        <v>25</v>
      </c>
      <c r="B26" s="932"/>
      <c r="C26" s="19">
        <f>SUM(C6:C25)</f>
        <v>60106434.19</v>
      </c>
      <c r="D26" s="19">
        <f>SUM(D6:D25)</f>
        <v>23889115.450000003</v>
      </c>
      <c r="E26" s="201">
        <f t="shared" si="0"/>
        <v>39.744689186660274</v>
      </c>
    </row>
    <row r="27" spans="1:5" ht="16.5">
      <c r="A27" s="22" t="s">
        <v>26</v>
      </c>
      <c r="B27" s="14"/>
      <c r="C27" s="15"/>
      <c r="D27" s="15"/>
      <c r="E27" s="199"/>
    </row>
    <row r="28" spans="1:5" ht="16.5">
      <c r="A28" s="22"/>
      <c r="B28" s="14" t="s">
        <v>238</v>
      </c>
      <c r="C28" s="15">
        <f>C26-C29</f>
        <v>43244570.19</v>
      </c>
      <c r="D28" s="15">
        <f>D26-D29</f>
        <v>21289527.840000004</v>
      </c>
      <c r="E28" s="199">
        <f>D28/C28*100</f>
        <v>49.23052245972618</v>
      </c>
    </row>
    <row r="29" spans="1:5" ht="16.5">
      <c r="A29" s="22"/>
      <c r="B29" s="14" t="s">
        <v>239</v>
      </c>
      <c r="C29" s="15">
        <f>'zał 11'!E119</f>
        <v>16861864</v>
      </c>
      <c r="D29" s="15">
        <f>'zał 11'!F119</f>
        <v>2599587.61</v>
      </c>
      <c r="E29" s="199">
        <f>D29/C29*100</f>
        <v>15.416964636887121</v>
      </c>
    </row>
  </sheetData>
  <mergeCells count="3">
    <mergeCell ref="A1:C1"/>
    <mergeCell ref="A2:E3"/>
    <mergeCell ref="A26:B26"/>
  </mergeCells>
  <printOptions horizontalCentered="1"/>
  <pageMargins left="0.5902777777777778" right="0.5902777777777778" top="0.9256944444444444" bottom="0.7569444444444444" header="0.5902777777777778" footer="0.5902777777777778"/>
  <pageSetup horizontalDpi="300" verticalDpi="300" orientation="portrait" paperSize="9" scale="77" r:id="rId1"/>
  <headerFooter alignWithMargins="0">
    <oddHeader>&amp;R&amp;"Times New Roman,Normalny"Załącznik Nr 6 do wykonania budżetu Gminy Barlinek za I półrocze 2010 r.</oddHeader>
    <oddFooter>&amp;C&amp;"Times New Roman,Normalny"&amp;12Strona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U472"/>
  <sheetViews>
    <sheetView showGridLines="0" defaultGridColor="0" view="pageBreakPreview" zoomScale="70" zoomScaleNormal="90" zoomScaleSheetLayoutView="70" colorId="15" workbookViewId="0" topLeftCell="M1">
      <selection activeCell="F3" sqref="F3"/>
    </sheetView>
  </sheetViews>
  <sheetFormatPr defaultColWidth="9.00390625" defaultRowHeight="12.75"/>
  <cols>
    <col min="1" max="1" width="5.75390625" style="203" customWidth="1"/>
    <col min="2" max="2" width="8.75390625" style="203" customWidth="1"/>
    <col min="3" max="3" width="6.00390625" style="204" customWidth="1"/>
    <col min="4" max="4" width="45.75390625" style="205" customWidth="1"/>
    <col min="5" max="5" width="7.75390625" style="206" customWidth="1"/>
    <col min="6" max="8" width="15.75390625" style="207" customWidth="1"/>
    <col min="9" max="9" width="13.125" style="207" customWidth="1"/>
    <col min="10" max="10" width="12.75390625" style="207" customWidth="1"/>
    <col min="11" max="11" width="14.75390625" style="207" customWidth="1"/>
    <col min="12" max="12" width="11.625" style="207" customWidth="1"/>
    <col min="13" max="13" width="12.75390625" style="207" customWidth="1"/>
    <col min="14" max="14" width="9.625" style="207" customWidth="1"/>
    <col min="15" max="15" width="10.75390625" style="204" customWidth="1"/>
    <col min="16" max="16" width="9.75390625" style="204" customWidth="1"/>
    <col min="17" max="17" width="12.75390625" style="207" customWidth="1"/>
    <col min="18" max="16384" width="9.00390625" style="208" customWidth="1"/>
  </cols>
  <sheetData>
    <row r="1" spans="1:17" s="209" customFormat="1" ht="35.25" customHeight="1">
      <c r="A1" s="949" t="s">
        <v>240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949"/>
      <c r="O1" s="949"/>
      <c r="P1" s="949"/>
      <c r="Q1" s="949"/>
    </row>
    <row r="2" spans="1:17" ht="15.75" customHeight="1">
      <c r="A2" s="950" t="s">
        <v>241</v>
      </c>
      <c r="B2" s="950"/>
      <c r="C2" s="950"/>
      <c r="D2" s="950"/>
      <c r="E2" s="210"/>
      <c r="F2" s="211"/>
      <c r="G2" s="211"/>
      <c r="H2" s="211"/>
      <c r="I2" s="211"/>
      <c r="J2" s="211"/>
      <c r="K2" s="211"/>
      <c r="L2" s="212"/>
      <c r="M2" s="212"/>
      <c r="N2" s="212"/>
      <c r="Q2" s="213"/>
    </row>
    <row r="3" spans="1:17" ht="15" customHeight="1">
      <c r="A3" s="951" t="s">
        <v>1</v>
      </c>
      <c r="B3" s="951" t="s">
        <v>31</v>
      </c>
      <c r="C3" s="951" t="s">
        <v>32</v>
      </c>
      <c r="D3" s="951" t="s">
        <v>197</v>
      </c>
      <c r="E3" s="952" t="s">
        <v>5</v>
      </c>
      <c r="F3" s="953" t="s">
        <v>242</v>
      </c>
      <c r="G3" s="953" t="s">
        <v>243</v>
      </c>
      <c r="H3" s="954" t="s">
        <v>36</v>
      </c>
      <c r="I3" s="954"/>
      <c r="J3" s="954"/>
      <c r="K3" s="954"/>
      <c r="L3" s="954"/>
      <c r="M3" s="954"/>
      <c r="N3" s="954"/>
      <c r="O3" s="954"/>
      <c r="P3" s="954"/>
      <c r="Q3" s="954"/>
    </row>
    <row r="4" spans="1:17" s="215" customFormat="1" ht="12" customHeight="1">
      <c r="A4" s="951"/>
      <c r="B4" s="951"/>
      <c r="C4" s="951"/>
      <c r="D4" s="951"/>
      <c r="E4" s="952"/>
      <c r="F4" s="953"/>
      <c r="G4" s="953"/>
      <c r="H4" s="955" t="s">
        <v>244</v>
      </c>
      <c r="I4" s="955" t="s">
        <v>245</v>
      </c>
      <c r="J4" s="955"/>
      <c r="K4" s="955"/>
      <c r="L4" s="955"/>
      <c r="M4" s="955"/>
      <c r="N4" s="955"/>
      <c r="O4" s="955"/>
      <c r="P4" s="955"/>
      <c r="Q4" s="955" t="s">
        <v>246</v>
      </c>
    </row>
    <row r="5" spans="1:17" s="215" customFormat="1" ht="12.75" customHeight="1">
      <c r="A5" s="951"/>
      <c r="B5" s="951"/>
      <c r="C5" s="951"/>
      <c r="D5" s="951"/>
      <c r="E5" s="952"/>
      <c r="F5" s="953"/>
      <c r="G5" s="953"/>
      <c r="H5" s="955"/>
      <c r="I5" s="955" t="s">
        <v>247</v>
      </c>
      <c r="J5" s="955"/>
      <c r="K5" s="955"/>
      <c r="L5" s="955" t="s">
        <v>248</v>
      </c>
      <c r="M5" s="955" t="s">
        <v>249</v>
      </c>
      <c r="N5" s="956" t="s">
        <v>250</v>
      </c>
      <c r="O5" s="955" t="s">
        <v>251</v>
      </c>
      <c r="P5" s="955" t="s">
        <v>252</v>
      </c>
      <c r="Q5" s="955"/>
    </row>
    <row r="6" spans="1:17" s="217" customFormat="1" ht="262.5" customHeight="1">
      <c r="A6" s="951"/>
      <c r="B6" s="951"/>
      <c r="C6" s="951"/>
      <c r="D6" s="951"/>
      <c r="E6" s="952"/>
      <c r="F6" s="953"/>
      <c r="G6" s="953"/>
      <c r="H6" s="955"/>
      <c r="I6" s="214" t="s">
        <v>253</v>
      </c>
      <c r="J6" s="214" t="s">
        <v>254</v>
      </c>
      <c r="K6" s="216" t="s">
        <v>255</v>
      </c>
      <c r="L6" s="955"/>
      <c r="M6" s="955"/>
      <c r="N6" s="956"/>
      <c r="O6" s="955"/>
      <c r="P6" s="955"/>
      <c r="Q6" s="955"/>
    </row>
    <row r="7" spans="1:17" s="221" customFormat="1" ht="13.5">
      <c r="A7" s="218">
        <v>1</v>
      </c>
      <c r="B7" s="218">
        <v>2</v>
      </c>
      <c r="C7" s="139">
        <v>3</v>
      </c>
      <c r="D7" s="139">
        <v>4</v>
      </c>
      <c r="E7" s="219">
        <v>5</v>
      </c>
      <c r="F7" s="220">
        <v>6</v>
      </c>
      <c r="G7" s="220">
        <v>7</v>
      </c>
      <c r="H7" s="220">
        <v>8</v>
      </c>
      <c r="I7" s="220">
        <v>9</v>
      </c>
      <c r="J7" s="220">
        <v>10</v>
      </c>
      <c r="K7" s="220">
        <v>11</v>
      </c>
      <c r="L7" s="220">
        <v>12</v>
      </c>
      <c r="M7" s="220">
        <v>13</v>
      </c>
      <c r="N7" s="220">
        <v>14</v>
      </c>
      <c r="O7" s="220">
        <v>15</v>
      </c>
      <c r="P7" s="220">
        <v>16</v>
      </c>
      <c r="Q7" s="220">
        <v>17</v>
      </c>
    </row>
    <row r="8" spans="1:17" ht="15.75">
      <c r="A8" s="222" t="s">
        <v>6</v>
      </c>
      <c r="B8" s="222"/>
      <c r="C8" s="115"/>
      <c r="D8" s="115" t="s">
        <v>198</v>
      </c>
      <c r="E8" s="223">
        <f aca="true" t="shared" si="0" ref="E8:Q8">SUM(E9)</f>
        <v>53.4</v>
      </c>
      <c r="F8" s="143">
        <f t="shared" si="0"/>
        <v>13344</v>
      </c>
      <c r="G8" s="143">
        <f t="shared" si="0"/>
        <v>7119.5</v>
      </c>
      <c r="H8" s="143">
        <f t="shared" si="0"/>
        <v>7119.5</v>
      </c>
      <c r="I8" s="143">
        <f t="shared" si="0"/>
        <v>0</v>
      </c>
      <c r="J8" s="143">
        <f t="shared" si="0"/>
        <v>0</v>
      </c>
      <c r="K8" s="143">
        <f t="shared" si="0"/>
        <v>0</v>
      </c>
      <c r="L8" s="143">
        <f t="shared" si="0"/>
        <v>0</v>
      </c>
      <c r="M8" s="143">
        <f t="shared" si="0"/>
        <v>0</v>
      </c>
      <c r="N8" s="143">
        <f t="shared" si="0"/>
        <v>0</v>
      </c>
      <c r="O8" s="143">
        <f t="shared" si="0"/>
        <v>0</v>
      </c>
      <c r="P8" s="143">
        <f t="shared" si="0"/>
        <v>0</v>
      </c>
      <c r="Q8" s="143">
        <f t="shared" si="0"/>
        <v>0</v>
      </c>
    </row>
    <row r="9" spans="1:17" ht="15.75">
      <c r="A9" s="224"/>
      <c r="B9" s="224" t="s">
        <v>256</v>
      </c>
      <c r="C9" s="225"/>
      <c r="D9" s="132" t="s">
        <v>257</v>
      </c>
      <c r="E9" s="226">
        <f>SUM(E10)</f>
        <v>53.4</v>
      </c>
      <c r="F9" s="146">
        <f>F10</f>
        <v>13344</v>
      </c>
      <c r="G9" s="146">
        <f>SUM(G10)</f>
        <v>7119.5</v>
      </c>
      <c r="H9" s="146">
        <f aca="true" t="shared" si="1" ref="H9:Q9">H10</f>
        <v>7119.5</v>
      </c>
      <c r="I9" s="146">
        <f t="shared" si="1"/>
        <v>0</v>
      </c>
      <c r="J9" s="146">
        <f t="shared" si="1"/>
        <v>0</v>
      </c>
      <c r="K9" s="146">
        <f t="shared" si="1"/>
        <v>0</v>
      </c>
      <c r="L9" s="146">
        <f t="shared" si="1"/>
        <v>0</v>
      </c>
      <c r="M9" s="146">
        <f t="shared" si="1"/>
        <v>0</v>
      </c>
      <c r="N9" s="146">
        <f t="shared" si="1"/>
        <v>0</v>
      </c>
      <c r="O9" s="146">
        <f t="shared" si="1"/>
        <v>0</v>
      </c>
      <c r="P9" s="146">
        <f t="shared" si="1"/>
        <v>0</v>
      </c>
      <c r="Q9" s="146">
        <f t="shared" si="1"/>
        <v>0</v>
      </c>
    </row>
    <row r="10" spans="1:17" ht="31.5">
      <c r="A10" s="225"/>
      <c r="B10" s="227" t="s">
        <v>79</v>
      </c>
      <c r="C10" s="228">
        <v>2850</v>
      </c>
      <c r="D10" s="126" t="s">
        <v>258</v>
      </c>
      <c r="E10" s="229">
        <v>53.4</v>
      </c>
      <c r="F10" s="175">
        <v>13344</v>
      </c>
      <c r="G10" s="230">
        <f>H10+Q10</f>
        <v>7119.5</v>
      </c>
      <c r="H10" s="175">
        <v>7119.5</v>
      </c>
      <c r="I10" s="231"/>
      <c r="J10" s="231"/>
      <c r="K10" s="231"/>
      <c r="L10" s="231"/>
      <c r="M10" s="231"/>
      <c r="N10" s="231"/>
      <c r="O10" s="231"/>
      <c r="P10" s="231"/>
      <c r="Q10" s="231"/>
    </row>
    <row r="11" spans="1:17" ht="31.5">
      <c r="A11" s="115">
        <v>400</v>
      </c>
      <c r="B11" s="115"/>
      <c r="C11" s="115"/>
      <c r="D11" s="115" t="s">
        <v>259</v>
      </c>
      <c r="E11" s="223">
        <v>10.5</v>
      </c>
      <c r="F11" s="143">
        <f>F12</f>
        <v>791200</v>
      </c>
      <c r="G11" s="143">
        <f>SUM(G12)</f>
        <v>83464.94</v>
      </c>
      <c r="H11" s="143">
        <f aca="true" t="shared" si="2" ref="H11:Q11">H12</f>
        <v>0</v>
      </c>
      <c r="I11" s="143">
        <f t="shared" si="2"/>
        <v>0</v>
      </c>
      <c r="J11" s="143">
        <f t="shared" si="2"/>
        <v>0</v>
      </c>
      <c r="K11" s="143">
        <f t="shared" si="2"/>
        <v>0</v>
      </c>
      <c r="L11" s="143">
        <f t="shared" si="2"/>
        <v>0</v>
      </c>
      <c r="M11" s="143">
        <f t="shared" si="2"/>
        <v>0</v>
      </c>
      <c r="N11" s="143">
        <f t="shared" si="2"/>
        <v>0</v>
      </c>
      <c r="O11" s="143">
        <f t="shared" si="2"/>
        <v>0</v>
      </c>
      <c r="P11" s="143">
        <f t="shared" si="2"/>
        <v>0</v>
      </c>
      <c r="Q11" s="143">
        <f t="shared" si="2"/>
        <v>83464.94</v>
      </c>
    </row>
    <row r="12" spans="1:17" ht="15.75">
      <c r="A12" s="225"/>
      <c r="B12" s="225">
        <v>40002</v>
      </c>
      <c r="C12" s="225"/>
      <c r="D12" s="132" t="s">
        <v>260</v>
      </c>
      <c r="E12" s="226">
        <v>10.5</v>
      </c>
      <c r="F12" s="146">
        <f aca="true" t="shared" si="3" ref="F12:Q12">F13+F14</f>
        <v>791200</v>
      </c>
      <c r="G12" s="146">
        <f t="shared" si="3"/>
        <v>83464.94</v>
      </c>
      <c r="H12" s="146">
        <f t="shared" si="3"/>
        <v>0</v>
      </c>
      <c r="I12" s="146">
        <f t="shared" si="3"/>
        <v>0</v>
      </c>
      <c r="J12" s="146">
        <f t="shared" si="3"/>
        <v>0</v>
      </c>
      <c r="K12" s="146">
        <f t="shared" si="3"/>
        <v>0</v>
      </c>
      <c r="L12" s="146">
        <f t="shared" si="3"/>
        <v>0</v>
      </c>
      <c r="M12" s="146">
        <f t="shared" si="3"/>
        <v>0</v>
      </c>
      <c r="N12" s="146">
        <f t="shared" si="3"/>
        <v>0</v>
      </c>
      <c r="O12" s="146">
        <f t="shared" si="3"/>
        <v>0</v>
      </c>
      <c r="P12" s="146">
        <f t="shared" si="3"/>
        <v>0</v>
      </c>
      <c r="Q12" s="146">
        <f t="shared" si="3"/>
        <v>83464.94</v>
      </c>
    </row>
    <row r="13" spans="1:17" ht="15.75">
      <c r="A13" s="225"/>
      <c r="B13" s="228"/>
      <c r="C13" s="228">
        <v>4300</v>
      </c>
      <c r="D13" s="126" t="s">
        <v>261</v>
      </c>
      <c r="E13" s="229">
        <v>0</v>
      </c>
      <c r="F13" s="175">
        <v>8200</v>
      </c>
      <c r="G13" s="230">
        <f>H13+Q13</f>
        <v>0</v>
      </c>
      <c r="H13" s="175">
        <f>SUM(I13:P13)</f>
        <v>0</v>
      </c>
      <c r="I13" s="231"/>
      <c r="J13" s="231"/>
      <c r="K13" s="231"/>
      <c r="L13" s="231"/>
      <c r="M13" s="231"/>
      <c r="N13" s="231"/>
      <c r="O13" s="231"/>
      <c r="P13" s="231"/>
      <c r="Q13" s="231"/>
    </row>
    <row r="14" spans="1:17" ht="15.75">
      <c r="A14" s="225"/>
      <c r="B14" s="228"/>
      <c r="C14" s="228">
        <v>6050</v>
      </c>
      <c r="D14" s="126" t="s">
        <v>262</v>
      </c>
      <c r="E14" s="229">
        <v>10.7</v>
      </c>
      <c r="F14" s="175">
        <f>'zał 11'!E8</f>
        <v>783000</v>
      </c>
      <c r="G14" s="230">
        <f>H14+Q14</f>
        <v>83464.94</v>
      </c>
      <c r="H14" s="175">
        <f>SUM(I14:P14)</f>
        <v>0</v>
      </c>
      <c r="I14" s="231"/>
      <c r="J14" s="231"/>
      <c r="K14" s="231"/>
      <c r="L14" s="231"/>
      <c r="M14" s="231"/>
      <c r="N14" s="231"/>
      <c r="O14" s="231"/>
      <c r="P14" s="231"/>
      <c r="Q14" s="175">
        <f>'zał 11'!F8</f>
        <v>83464.94</v>
      </c>
    </row>
    <row r="15" spans="1:17" ht="15.75">
      <c r="A15" s="115">
        <v>600</v>
      </c>
      <c r="B15" s="115"/>
      <c r="C15" s="115"/>
      <c r="D15" s="115" t="s">
        <v>45</v>
      </c>
      <c r="E15" s="223">
        <v>17</v>
      </c>
      <c r="F15" s="143">
        <f aca="true" t="shared" si="4" ref="F15:Q15">F18+F16+F20+F28</f>
        <v>9160650</v>
      </c>
      <c r="G15" s="143">
        <f t="shared" si="4"/>
        <v>1565094.1800000002</v>
      </c>
      <c r="H15" s="143">
        <f t="shared" si="4"/>
        <v>194352.52000000002</v>
      </c>
      <c r="I15" s="143">
        <f t="shared" si="4"/>
        <v>2252</v>
      </c>
      <c r="J15" s="143">
        <f t="shared" si="4"/>
        <v>0</v>
      </c>
      <c r="K15" s="143">
        <f t="shared" si="4"/>
        <v>190100.52000000002</v>
      </c>
      <c r="L15" s="143">
        <f t="shared" si="4"/>
        <v>0</v>
      </c>
      <c r="M15" s="143">
        <f t="shared" si="4"/>
        <v>0</v>
      </c>
      <c r="N15" s="143">
        <f t="shared" si="4"/>
        <v>0</v>
      </c>
      <c r="O15" s="143">
        <f t="shared" si="4"/>
        <v>0</v>
      </c>
      <c r="P15" s="143">
        <f t="shared" si="4"/>
        <v>0</v>
      </c>
      <c r="Q15" s="143">
        <f t="shared" si="4"/>
        <v>1370741.6600000001</v>
      </c>
    </row>
    <row r="16" spans="1:17" ht="15.75">
      <c r="A16" s="232"/>
      <c r="B16" s="232">
        <v>60013</v>
      </c>
      <c r="C16" s="232"/>
      <c r="D16" s="233" t="s">
        <v>263</v>
      </c>
      <c r="E16" s="234">
        <v>0</v>
      </c>
      <c r="F16" s="235">
        <f aca="true" t="shared" si="5" ref="F16:Q16">F17</f>
        <v>2235257</v>
      </c>
      <c r="G16" s="235">
        <f t="shared" si="5"/>
        <v>0</v>
      </c>
      <c r="H16" s="235">
        <f t="shared" si="5"/>
        <v>0</v>
      </c>
      <c r="I16" s="235">
        <f t="shared" si="5"/>
        <v>0</v>
      </c>
      <c r="J16" s="235">
        <f t="shared" si="5"/>
        <v>0</v>
      </c>
      <c r="K16" s="235">
        <f t="shared" si="5"/>
        <v>0</v>
      </c>
      <c r="L16" s="235">
        <f t="shared" si="5"/>
        <v>0</v>
      </c>
      <c r="M16" s="235">
        <f t="shared" si="5"/>
        <v>0</v>
      </c>
      <c r="N16" s="235">
        <f t="shared" si="5"/>
        <v>0</v>
      </c>
      <c r="O16" s="235">
        <f t="shared" si="5"/>
        <v>0</v>
      </c>
      <c r="P16" s="235">
        <f t="shared" si="5"/>
        <v>0</v>
      </c>
      <c r="Q16" s="235">
        <f t="shared" si="5"/>
        <v>0</v>
      </c>
    </row>
    <row r="17" spans="1:17" ht="63">
      <c r="A17" s="225"/>
      <c r="B17" s="228"/>
      <c r="C17" s="228">
        <v>6630</v>
      </c>
      <c r="D17" s="236" t="s">
        <v>264</v>
      </c>
      <c r="E17" s="237">
        <v>0</v>
      </c>
      <c r="F17" s="175">
        <f>'zał 11'!E14</f>
        <v>2235257</v>
      </c>
      <c r="G17" s="230">
        <f>H17+Q17</f>
        <v>0</v>
      </c>
      <c r="H17" s="175">
        <f>SUM(I17:P17)</f>
        <v>0</v>
      </c>
      <c r="I17" s="231"/>
      <c r="J17" s="231"/>
      <c r="K17" s="231"/>
      <c r="L17" s="231"/>
      <c r="M17" s="231"/>
      <c r="N17" s="231"/>
      <c r="O17" s="231"/>
      <c r="P17" s="231"/>
      <c r="Q17" s="175">
        <v>0</v>
      </c>
    </row>
    <row r="18" spans="1:17" ht="15.75">
      <c r="A18" s="225"/>
      <c r="B18" s="238">
        <v>60014</v>
      </c>
      <c r="C18" s="228"/>
      <c r="D18" s="239" t="s">
        <v>265</v>
      </c>
      <c r="E18" s="240">
        <v>0</v>
      </c>
      <c r="F18" s="241">
        <f aca="true" t="shared" si="6" ref="F18:Q18">F19</f>
        <v>7000</v>
      </c>
      <c r="G18" s="241">
        <f t="shared" si="6"/>
        <v>0</v>
      </c>
      <c r="H18" s="241">
        <f t="shared" si="6"/>
        <v>0</v>
      </c>
      <c r="I18" s="241">
        <f t="shared" si="6"/>
        <v>0</v>
      </c>
      <c r="J18" s="241">
        <f t="shared" si="6"/>
        <v>0</v>
      </c>
      <c r="K18" s="241">
        <f t="shared" si="6"/>
        <v>0</v>
      </c>
      <c r="L18" s="241">
        <f t="shared" si="6"/>
        <v>0</v>
      </c>
      <c r="M18" s="241">
        <f t="shared" si="6"/>
        <v>0</v>
      </c>
      <c r="N18" s="241">
        <f t="shared" si="6"/>
        <v>0</v>
      </c>
      <c r="O18" s="241">
        <f t="shared" si="6"/>
        <v>0</v>
      </c>
      <c r="P18" s="241">
        <f t="shared" si="6"/>
        <v>0</v>
      </c>
      <c r="Q18" s="241">
        <f t="shared" si="6"/>
        <v>0</v>
      </c>
    </row>
    <row r="19" spans="1:17" ht="63">
      <c r="A19" s="225"/>
      <c r="B19" s="238"/>
      <c r="C19" s="242">
        <v>6620</v>
      </c>
      <c r="D19" s="243" t="s">
        <v>266</v>
      </c>
      <c r="E19" s="237">
        <v>0</v>
      </c>
      <c r="F19" s="175">
        <f>'zał 11'!E18</f>
        <v>7000</v>
      </c>
      <c r="G19" s="230">
        <f>H19+Q19</f>
        <v>0</v>
      </c>
      <c r="H19" s="175">
        <f>SUM(I19:P19)</f>
        <v>0</v>
      </c>
      <c r="I19" s="231"/>
      <c r="J19" s="231"/>
      <c r="K19" s="231"/>
      <c r="L19" s="231"/>
      <c r="M19" s="231"/>
      <c r="N19" s="231"/>
      <c r="O19" s="231"/>
      <c r="P19" s="231"/>
      <c r="Q19" s="175">
        <f>'zał 11'!F19</f>
        <v>0</v>
      </c>
    </row>
    <row r="20" spans="1:17" ht="15.75">
      <c r="A20" s="225"/>
      <c r="B20" s="225">
        <v>60016</v>
      </c>
      <c r="C20" s="225"/>
      <c r="D20" s="121" t="s">
        <v>46</v>
      </c>
      <c r="E20" s="226">
        <f>G20/F20*100</f>
        <v>22.618486742212397</v>
      </c>
      <c r="F20" s="146">
        <f aca="true" t="shared" si="7" ref="F20:Q20">SUM(F21:F27)</f>
        <v>6910693</v>
      </c>
      <c r="G20" s="146">
        <f t="shared" si="7"/>
        <v>1563094.1800000002</v>
      </c>
      <c r="H20" s="146">
        <f t="shared" si="7"/>
        <v>192352.52000000002</v>
      </c>
      <c r="I20" s="146">
        <f t="shared" si="7"/>
        <v>2252</v>
      </c>
      <c r="J20" s="146">
        <f t="shared" si="7"/>
        <v>0</v>
      </c>
      <c r="K20" s="146">
        <f t="shared" si="7"/>
        <v>190100.52000000002</v>
      </c>
      <c r="L20" s="146">
        <f t="shared" si="7"/>
        <v>0</v>
      </c>
      <c r="M20" s="146">
        <f t="shared" si="7"/>
        <v>0</v>
      </c>
      <c r="N20" s="146">
        <f t="shared" si="7"/>
        <v>0</v>
      </c>
      <c r="O20" s="146">
        <f t="shared" si="7"/>
        <v>0</v>
      </c>
      <c r="P20" s="146">
        <f t="shared" si="7"/>
        <v>0</v>
      </c>
      <c r="Q20" s="146">
        <f t="shared" si="7"/>
        <v>1370741.6600000001</v>
      </c>
    </row>
    <row r="21" spans="1:17" ht="15.75">
      <c r="A21" s="225"/>
      <c r="B21" s="225"/>
      <c r="C21" s="242">
        <v>4170</v>
      </c>
      <c r="D21" s="244" t="s">
        <v>267</v>
      </c>
      <c r="E21" s="245">
        <v>59.3</v>
      </c>
      <c r="F21" s="230">
        <v>3800</v>
      </c>
      <c r="G21" s="230">
        <f aca="true" t="shared" si="8" ref="G21:G27">H21+Q21</f>
        <v>2252</v>
      </c>
      <c r="H21" s="175">
        <f>SUM(I21:P21)</f>
        <v>2252</v>
      </c>
      <c r="I21" s="230">
        <v>2252</v>
      </c>
      <c r="J21" s="230"/>
      <c r="K21" s="230"/>
      <c r="L21" s="146"/>
      <c r="M21" s="146"/>
      <c r="N21" s="146"/>
      <c r="O21" s="146"/>
      <c r="P21" s="146"/>
      <c r="Q21" s="146"/>
    </row>
    <row r="22" spans="1:17" ht="15.75">
      <c r="A22" s="225"/>
      <c r="B22" s="228"/>
      <c r="C22" s="228">
        <v>4210</v>
      </c>
      <c r="D22" s="126" t="s">
        <v>268</v>
      </c>
      <c r="E22" s="229">
        <v>22.7</v>
      </c>
      <c r="F22" s="175">
        <v>65000</v>
      </c>
      <c r="G22" s="230">
        <f t="shared" si="8"/>
        <v>14778.24</v>
      </c>
      <c r="H22" s="175">
        <f>SUM(I22:P22)</f>
        <v>14778.24</v>
      </c>
      <c r="I22" s="231"/>
      <c r="J22" s="231"/>
      <c r="K22" s="231">
        <v>14778.24</v>
      </c>
      <c r="L22" s="231"/>
      <c r="M22" s="231"/>
      <c r="N22" s="231"/>
      <c r="O22" s="231"/>
      <c r="P22" s="231"/>
      <c r="Q22" s="231"/>
    </row>
    <row r="23" spans="1:17" ht="15.75">
      <c r="A23" s="225"/>
      <c r="B23" s="228"/>
      <c r="C23" s="228">
        <v>4270</v>
      </c>
      <c r="D23" s="126" t="s">
        <v>269</v>
      </c>
      <c r="E23" s="229">
        <v>19</v>
      </c>
      <c r="F23" s="175">
        <v>481346</v>
      </c>
      <c r="G23" s="230">
        <f t="shared" si="8"/>
        <v>91363.24</v>
      </c>
      <c r="H23" s="175">
        <f>SUM(I23:P23)</f>
        <v>91363.24</v>
      </c>
      <c r="I23" s="231"/>
      <c r="J23" s="231"/>
      <c r="K23" s="231">
        <v>91363.24</v>
      </c>
      <c r="L23" s="231"/>
      <c r="M23" s="231"/>
      <c r="N23" s="231"/>
      <c r="O23" s="231"/>
      <c r="P23" s="231"/>
      <c r="Q23" s="231"/>
    </row>
    <row r="24" spans="1:17" ht="15.75">
      <c r="A24" s="225"/>
      <c r="B24" s="228"/>
      <c r="C24" s="228">
        <v>4300</v>
      </c>
      <c r="D24" s="126" t="s">
        <v>261</v>
      </c>
      <c r="E24" s="229">
        <v>53.8</v>
      </c>
      <c r="F24" s="175">
        <v>156200</v>
      </c>
      <c r="G24" s="230">
        <f t="shared" si="8"/>
        <v>83959.04</v>
      </c>
      <c r="H24" s="175">
        <f>SUM(I24:P24)</f>
        <v>83959.04</v>
      </c>
      <c r="I24" s="231"/>
      <c r="J24" s="231"/>
      <c r="K24" s="231">
        <v>83959.04</v>
      </c>
      <c r="L24" s="231"/>
      <c r="M24" s="231"/>
      <c r="N24" s="231"/>
      <c r="O24" s="231"/>
      <c r="P24" s="231"/>
      <c r="Q24" s="231"/>
    </row>
    <row r="25" spans="1:17" ht="15.75">
      <c r="A25" s="225"/>
      <c r="B25" s="228"/>
      <c r="C25" s="228">
        <v>6050</v>
      </c>
      <c r="D25" s="126" t="s">
        <v>270</v>
      </c>
      <c r="E25" s="229">
        <v>34.8</v>
      </c>
      <c r="F25" s="175">
        <f>'zał 11'!E21</f>
        <v>3944347</v>
      </c>
      <c r="G25" s="230">
        <f t="shared" si="8"/>
        <v>1370741.6600000001</v>
      </c>
      <c r="H25" s="175">
        <f>SUM(I25:P25)</f>
        <v>0</v>
      </c>
      <c r="I25" s="231"/>
      <c r="J25" s="231"/>
      <c r="K25" s="231"/>
      <c r="L25" s="231"/>
      <c r="M25" s="231"/>
      <c r="N25" s="231"/>
      <c r="O25" s="231"/>
      <c r="P25" s="231"/>
      <c r="Q25" s="175">
        <f>'zał 11'!F21</f>
        <v>1370741.6600000001</v>
      </c>
    </row>
    <row r="26" spans="1:17" ht="63">
      <c r="A26" s="225"/>
      <c r="B26" s="228"/>
      <c r="C26" s="228">
        <v>6627</v>
      </c>
      <c r="D26" s="246" t="s">
        <v>271</v>
      </c>
      <c r="E26" s="229">
        <v>0</v>
      </c>
      <c r="F26" s="175">
        <f>'zał 11'!E32</f>
        <v>978250</v>
      </c>
      <c r="G26" s="230">
        <f t="shared" si="8"/>
        <v>0</v>
      </c>
      <c r="H26" s="175"/>
      <c r="I26" s="231"/>
      <c r="J26" s="231"/>
      <c r="K26" s="231"/>
      <c r="L26" s="231"/>
      <c r="M26" s="231"/>
      <c r="N26" s="231"/>
      <c r="O26" s="231"/>
      <c r="P26" s="231"/>
      <c r="Q26" s="175">
        <f>'zał 11'!F32</f>
        <v>0</v>
      </c>
    </row>
    <row r="27" spans="1:17" ht="63">
      <c r="A27" s="225"/>
      <c r="B27" s="228"/>
      <c r="C27" s="228">
        <v>6629</v>
      </c>
      <c r="D27" s="236" t="s">
        <v>271</v>
      </c>
      <c r="E27" s="237">
        <v>0</v>
      </c>
      <c r="F27" s="175">
        <f>'zał 11'!E34</f>
        <v>1281750</v>
      </c>
      <c r="G27" s="230">
        <f t="shared" si="8"/>
        <v>0</v>
      </c>
      <c r="H27" s="175"/>
      <c r="I27" s="231"/>
      <c r="J27" s="231"/>
      <c r="K27" s="231"/>
      <c r="L27" s="231"/>
      <c r="M27" s="231"/>
      <c r="N27" s="231"/>
      <c r="O27" s="231"/>
      <c r="P27" s="231"/>
      <c r="Q27" s="175">
        <f>'zał 11'!F34</f>
        <v>0</v>
      </c>
    </row>
    <row r="28" spans="1:17" ht="15.75">
      <c r="A28" s="225"/>
      <c r="B28" s="225">
        <v>60095</v>
      </c>
      <c r="C28" s="225"/>
      <c r="D28" s="121" t="s">
        <v>42</v>
      </c>
      <c r="E28" s="226">
        <v>25.9</v>
      </c>
      <c r="F28" s="146">
        <f aca="true" t="shared" si="9" ref="F28:Q28">SUM(F29:F30)</f>
        <v>7700</v>
      </c>
      <c r="G28" s="146">
        <f t="shared" si="9"/>
        <v>2000</v>
      </c>
      <c r="H28" s="146">
        <f t="shared" si="9"/>
        <v>2000</v>
      </c>
      <c r="I28" s="146">
        <f t="shared" si="9"/>
        <v>0</v>
      </c>
      <c r="J28" s="146">
        <f t="shared" si="9"/>
        <v>0</v>
      </c>
      <c r="K28" s="146">
        <f t="shared" si="9"/>
        <v>0</v>
      </c>
      <c r="L28" s="146">
        <f t="shared" si="9"/>
        <v>0</v>
      </c>
      <c r="M28" s="146">
        <f t="shared" si="9"/>
        <v>0</v>
      </c>
      <c r="N28" s="146">
        <f t="shared" si="9"/>
        <v>0</v>
      </c>
      <c r="O28" s="146">
        <f t="shared" si="9"/>
        <v>0</v>
      </c>
      <c r="P28" s="146">
        <f t="shared" si="9"/>
        <v>0</v>
      </c>
      <c r="Q28" s="146">
        <f t="shared" si="9"/>
        <v>0</v>
      </c>
    </row>
    <row r="29" spans="1:17" ht="15.75">
      <c r="A29" s="225"/>
      <c r="B29" s="225"/>
      <c r="C29" s="228">
        <v>4210</v>
      </c>
      <c r="D29" s="126" t="s">
        <v>268</v>
      </c>
      <c r="E29" s="229">
        <v>0</v>
      </c>
      <c r="F29" s="175">
        <v>700</v>
      </c>
      <c r="G29" s="230">
        <f>H29+Q29</f>
        <v>0</v>
      </c>
      <c r="H29" s="175">
        <f>SUM(I29:P29)</f>
        <v>0</v>
      </c>
      <c r="I29" s="146"/>
      <c r="J29" s="146"/>
      <c r="K29" s="146"/>
      <c r="L29" s="146"/>
      <c r="M29" s="146"/>
      <c r="N29" s="146"/>
      <c r="O29" s="146"/>
      <c r="P29" s="146"/>
      <c r="Q29" s="146"/>
    </row>
    <row r="30" spans="1:17" ht="15.75">
      <c r="A30" s="225"/>
      <c r="B30" s="228"/>
      <c r="C30" s="228">
        <v>4270</v>
      </c>
      <c r="D30" s="126" t="s">
        <v>272</v>
      </c>
      <c r="E30" s="229">
        <v>28.6</v>
      </c>
      <c r="F30" s="175">
        <v>7000</v>
      </c>
      <c r="G30" s="230">
        <f>H30+Q30</f>
        <v>2000</v>
      </c>
      <c r="H30" s="175">
        <v>2000</v>
      </c>
      <c r="I30" s="231"/>
      <c r="J30" s="231"/>
      <c r="K30" s="231"/>
      <c r="L30" s="231"/>
      <c r="M30" s="231"/>
      <c r="N30" s="231"/>
      <c r="O30" s="231"/>
      <c r="P30" s="231"/>
      <c r="Q30" s="231"/>
    </row>
    <row r="31" spans="1:17" ht="15.75">
      <c r="A31" s="115">
        <v>700</v>
      </c>
      <c r="B31" s="115"/>
      <c r="C31" s="115"/>
      <c r="D31" s="115" t="s">
        <v>273</v>
      </c>
      <c r="E31" s="223">
        <v>27.1</v>
      </c>
      <c r="F31" s="143">
        <f aca="true" t="shared" si="10" ref="F31:Q31">F32+F39</f>
        <v>792930</v>
      </c>
      <c r="G31" s="143">
        <f t="shared" si="10"/>
        <v>214865.74</v>
      </c>
      <c r="H31" s="143">
        <f t="shared" si="10"/>
        <v>164695.03</v>
      </c>
      <c r="I31" s="143">
        <f t="shared" si="10"/>
        <v>0</v>
      </c>
      <c r="J31" s="143">
        <f t="shared" si="10"/>
        <v>0</v>
      </c>
      <c r="K31" s="143">
        <f t="shared" si="10"/>
        <v>81295.03000000001</v>
      </c>
      <c r="L31" s="143">
        <f t="shared" si="10"/>
        <v>0</v>
      </c>
      <c r="M31" s="143">
        <f t="shared" si="10"/>
        <v>0</v>
      </c>
      <c r="N31" s="143">
        <f t="shared" si="10"/>
        <v>0</v>
      </c>
      <c r="O31" s="143">
        <f t="shared" si="10"/>
        <v>0</v>
      </c>
      <c r="P31" s="143">
        <f t="shared" si="10"/>
        <v>0</v>
      </c>
      <c r="Q31" s="143">
        <f t="shared" si="10"/>
        <v>50170.71</v>
      </c>
    </row>
    <row r="32" spans="1:17" ht="15.75">
      <c r="A32" s="225"/>
      <c r="B32" s="225">
        <v>70005</v>
      </c>
      <c r="C32" s="225"/>
      <c r="D32" s="121" t="s">
        <v>52</v>
      </c>
      <c r="E32" s="226">
        <f>G32/F32*100</f>
        <v>52.223765914675</v>
      </c>
      <c r="F32" s="146">
        <f aca="true" t="shared" si="11" ref="F32:Q32">SUM(F33:F38)</f>
        <v>402930</v>
      </c>
      <c r="G32" s="146">
        <f t="shared" si="11"/>
        <v>210425.22</v>
      </c>
      <c r="H32" s="146">
        <f t="shared" si="11"/>
        <v>160254.51</v>
      </c>
      <c r="I32" s="146">
        <f t="shared" si="11"/>
        <v>0</v>
      </c>
      <c r="J32" s="146">
        <f t="shared" si="11"/>
        <v>0</v>
      </c>
      <c r="K32" s="146">
        <f t="shared" si="11"/>
        <v>76854.51000000001</v>
      </c>
      <c r="L32" s="146">
        <f t="shared" si="11"/>
        <v>0</v>
      </c>
      <c r="M32" s="146">
        <f t="shared" si="11"/>
        <v>0</v>
      </c>
      <c r="N32" s="146">
        <f t="shared" si="11"/>
        <v>0</v>
      </c>
      <c r="O32" s="146">
        <f t="shared" si="11"/>
        <v>0</v>
      </c>
      <c r="P32" s="146">
        <f t="shared" si="11"/>
        <v>0</v>
      </c>
      <c r="Q32" s="146">
        <f t="shared" si="11"/>
        <v>50170.71</v>
      </c>
    </row>
    <row r="33" spans="1:17" ht="15.75">
      <c r="A33" s="225"/>
      <c r="B33" s="228"/>
      <c r="C33" s="228">
        <v>4270</v>
      </c>
      <c r="D33" s="126" t="s">
        <v>272</v>
      </c>
      <c r="E33" s="229">
        <v>2</v>
      </c>
      <c r="F33" s="175">
        <v>30000</v>
      </c>
      <c r="G33" s="230">
        <f aca="true" t="shared" si="12" ref="G33:G38">H33+Q33</f>
        <v>13460</v>
      </c>
      <c r="H33" s="175">
        <f>SUM(I33:P33)</f>
        <v>13460</v>
      </c>
      <c r="I33" s="231"/>
      <c r="J33" s="231"/>
      <c r="K33" s="231">
        <v>13460</v>
      </c>
      <c r="L33" s="231"/>
      <c r="M33" s="231"/>
      <c r="N33" s="231"/>
      <c r="O33" s="231"/>
      <c r="P33" s="231"/>
      <c r="Q33" s="231"/>
    </row>
    <row r="34" spans="1:17" ht="15.75">
      <c r="A34" s="225"/>
      <c r="B34" s="228"/>
      <c r="C34" s="228">
        <v>4300</v>
      </c>
      <c r="D34" s="126" t="s">
        <v>261</v>
      </c>
      <c r="E34" s="229">
        <v>64.9</v>
      </c>
      <c r="F34" s="175">
        <v>88000</v>
      </c>
      <c r="G34" s="230">
        <f t="shared" si="12"/>
        <v>57084.51</v>
      </c>
      <c r="H34" s="175">
        <f>SUM(I34:P34)</f>
        <v>57084.51</v>
      </c>
      <c r="I34" s="231"/>
      <c r="J34" s="231"/>
      <c r="K34" s="231">
        <v>57084.51</v>
      </c>
      <c r="L34" s="231"/>
      <c r="M34" s="231"/>
      <c r="N34" s="231"/>
      <c r="O34" s="231"/>
      <c r="P34" s="231"/>
      <c r="Q34" s="231"/>
    </row>
    <row r="35" spans="1:17" ht="15.75">
      <c r="A35" s="228"/>
      <c r="B35" s="228"/>
      <c r="C35" s="228">
        <v>4430</v>
      </c>
      <c r="D35" s="126" t="s">
        <v>274</v>
      </c>
      <c r="E35" s="229">
        <v>90.1</v>
      </c>
      <c r="F35" s="175">
        <v>7000</v>
      </c>
      <c r="G35" s="230">
        <f t="shared" si="12"/>
        <v>6310</v>
      </c>
      <c r="H35" s="175">
        <f>SUM(I35:P35)</f>
        <v>6310</v>
      </c>
      <c r="I35" s="231"/>
      <c r="J35" s="231"/>
      <c r="K35" s="175">
        <v>6310</v>
      </c>
      <c r="L35" s="231"/>
      <c r="M35" s="231"/>
      <c r="N35" s="231"/>
      <c r="O35" s="231"/>
      <c r="P35" s="231"/>
      <c r="Q35" s="231"/>
    </row>
    <row r="36" spans="1:17" ht="15.75">
      <c r="A36" s="228"/>
      <c r="B36" s="228"/>
      <c r="C36" s="228">
        <v>4590</v>
      </c>
      <c r="D36" s="126" t="s">
        <v>275</v>
      </c>
      <c r="E36" s="229">
        <v>90.2</v>
      </c>
      <c r="F36" s="175">
        <v>92430</v>
      </c>
      <c r="G36" s="230">
        <f t="shared" si="12"/>
        <v>83400</v>
      </c>
      <c r="H36" s="175">
        <v>83400</v>
      </c>
      <c r="I36" s="231"/>
      <c r="J36" s="231"/>
      <c r="K36" s="175"/>
      <c r="L36" s="231"/>
      <c r="M36" s="231"/>
      <c r="N36" s="231"/>
      <c r="O36" s="231"/>
      <c r="P36" s="231"/>
      <c r="Q36" s="231"/>
    </row>
    <row r="37" spans="1:17" ht="15.75">
      <c r="A37" s="225"/>
      <c r="B37" s="228"/>
      <c r="C37" s="228">
        <v>6050</v>
      </c>
      <c r="D37" s="126" t="s">
        <v>270</v>
      </c>
      <c r="E37" s="229">
        <v>20.6</v>
      </c>
      <c r="F37" s="175">
        <f>'zał 11'!E38</f>
        <v>120000</v>
      </c>
      <c r="G37" s="230">
        <f t="shared" si="12"/>
        <v>24674.05</v>
      </c>
      <c r="H37" s="175">
        <f>SUM(I37:P37)</f>
        <v>0</v>
      </c>
      <c r="I37" s="231"/>
      <c r="J37" s="231"/>
      <c r="K37" s="231"/>
      <c r="L37" s="231"/>
      <c r="M37" s="231"/>
      <c r="N37" s="231"/>
      <c r="O37" s="231"/>
      <c r="P37" s="231"/>
      <c r="Q37" s="175">
        <f>'zał 11'!F38</f>
        <v>24674.05</v>
      </c>
    </row>
    <row r="38" spans="1:17" ht="31.5">
      <c r="A38" s="225"/>
      <c r="B38" s="228"/>
      <c r="C38" s="228">
        <v>6060</v>
      </c>
      <c r="D38" s="126" t="s">
        <v>276</v>
      </c>
      <c r="E38" s="229">
        <v>38.9</v>
      </c>
      <c r="F38" s="175">
        <f>'zał 11'!E40</f>
        <v>65500</v>
      </c>
      <c r="G38" s="230">
        <f t="shared" si="12"/>
        <v>25496.66</v>
      </c>
      <c r="H38" s="175">
        <f>SUM(I38:P38)</f>
        <v>0</v>
      </c>
      <c r="I38" s="231"/>
      <c r="J38" s="231"/>
      <c r="K38" s="231"/>
      <c r="L38" s="231"/>
      <c r="M38" s="231"/>
      <c r="N38" s="231"/>
      <c r="O38" s="231"/>
      <c r="P38" s="231"/>
      <c r="Q38" s="175">
        <f>'zał 11'!F40</f>
        <v>25496.66</v>
      </c>
    </row>
    <row r="39" spans="1:17" ht="15.75">
      <c r="A39" s="225"/>
      <c r="B39" s="225">
        <v>70021</v>
      </c>
      <c r="C39" s="225"/>
      <c r="D39" s="121" t="s">
        <v>277</v>
      </c>
      <c r="E39" s="226">
        <v>1.1</v>
      </c>
      <c r="F39" s="146">
        <f>SUM(F40:F41)</f>
        <v>390000</v>
      </c>
      <c r="G39" s="146">
        <f>SUM(G40)</f>
        <v>4440.52</v>
      </c>
      <c r="H39" s="146">
        <f aca="true" t="shared" si="13" ref="H39:Q39">SUM(H40:H41)</f>
        <v>4440.52</v>
      </c>
      <c r="I39" s="146">
        <f t="shared" si="13"/>
        <v>0</v>
      </c>
      <c r="J39" s="146">
        <f t="shared" si="13"/>
        <v>0</v>
      </c>
      <c r="K39" s="146">
        <f t="shared" si="13"/>
        <v>4440.52</v>
      </c>
      <c r="L39" s="146">
        <f t="shared" si="13"/>
        <v>0</v>
      </c>
      <c r="M39" s="146">
        <f t="shared" si="13"/>
        <v>0</v>
      </c>
      <c r="N39" s="146">
        <f t="shared" si="13"/>
        <v>0</v>
      </c>
      <c r="O39" s="146">
        <f t="shared" si="13"/>
        <v>0</v>
      </c>
      <c r="P39" s="146">
        <f t="shared" si="13"/>
        <v>0</v>
      </c>
      <c r="Q39" s="146">
        <f t="shared" si="13"/>
        <v>0</v>
      </c>
    </row>
    <row r="40" spans="1:17" ht="15.75">
      <c r="A40" s="225"/>
      <c r="B40" s="228"/>
      <c r="C40" s="228">
        <v>4270</v>
      </c>
      <c r="D40" s="126" t="s">
        <v>272</v>
      </c>
      <c r="E40" s="229">
        <v>1.9</v>
      </c>
      <c r="F40" s="175">
        <v>240000</v>
      </c>
      <c r="G40" s="230">
        <f>H40+Q40</f>
        <v>4440.52</v>
      </c>
      <c r="H40" s="175">
        <f>SUM(I40:P40)</f>
        <v>4440.52</v>
      </c>
      <c r="I40" s="231"/>
      <c r="J40" s="231"/>
      <c r="K40" s="231">
        <v>4440.52</v>
      </c>
      <c r="L40" s="231"/>
      <c r="M40" s="231"/>
      <c r="N40" s="231"/>
      <c r="O40" s="231"/>
      <c r="P40" s="231"/>
      <c r="Q40" s="231"/>
    </row>
    <row r="41" spans="1:17" ht="15.75">
      <c r="A41" s="225"/>
      <c r="B41" s="228"/>
      <c r="C41" s="228">
        <v>4300</v>
      </c>
      <c r="D41" s="126" t="s">
        <v>261</v>
      </c>
      <c r="E41" s="229">
        <v>0</v>
      </c>
      <c r="F41" s="175">
        <v>150000</v>
      </c>
      <c r="G41" s="230">
        <f>H41+Q41</f>
        <v>0</v>
      </c>
      <c r="H41" s="175">
        <f>SUM(I41:P41)</f>
        <v>0</v>
      </c>
      <c r="I41" s="231"/>
      <c r="J41" s="231"/>
      <c r="K41" s="231">
        <v>0</v>
      </c>
      <c r="L41" s="231"/>
      <c r="M41" s="231"/>
      <c r="N41" s="231"/>
      <c r="O41" s="231"/>
      <c r="P41" s="231"/>
      <c r="Q41" s="231"/>
    </row>
    <row r="42" spans="1:17" ht="15.75">
      <c r="A42" s="115">
        <v>710</v>
      </c>
      <c r="B42" s="115"/>
      <c r="C42" s="115"/>
      <c r="D42" s="115" t="s">
        <v>278</v>
      </c>
      <c r="E42" s="223">
        <v>19.8</v>
      </c>
      <c r="F42" s="143">
        <f>F45+F43+F47+F51</f>
        <v>1678270</v>
      </c>
      <c r="G42" s="143">
        <f>SUM(G45+G47+G51)</f>
        <v>333118.13999999996</v>
      </c>
      <c r="H42" s="143">
        <f aca="true" t="shared" si="14" ref="H42:Q42">H45+H43+H47+H51</f>
        <v>110546.66</v>
      </c>
      <c r="I42" s="143">
        <f t="shared" si="14"/>
        <v>0</v>
      </c>
      <c r="J42" s="143">
        <f t="shared" si="14"/>
        <v>0</v>
      </c>
      <c r="K42" s="143">
        <f t="shared" si="14"/>
        <v>110546.66</v>
      </c>
      <c r="L42" s="143">
        <f t="shared" si="14"/>
        <v>0</v>
      </c>
      <c r="M42" s="143">
        <f t="shared" si="14"/>
        <v>0</v>
      </c>
      <c r="N42" s="143">
        <f t="shared" si="14"/>
        <v>0</v>
      </c>
      <c r="O42" s="143">
        <f t="shared" si="14"/>
        <v>0</v>
      </c>
      <c r="P42" s="143">
        <f t="shared" si="14"/>
        <v>0</v>
      </c>
      <c r="Q42" s="143">
        <f t="shared" si="14"/>
        <v>222571.47999999998</v>
      </c>
    </row>
    <row r="43" spans="1:17" ht="15.75">
      <c r="A43" s="225"/>
      <c r="B43" s="225">
        <v>71004</v>
      </c>
      <c r="C43" s="225"/>
      <c r="D43" s="121" t="s">
        <v>279</v>
      </c>
      <c r="E43" s="226">
        <v>0</v>
      </c>
      <c r="F43" s="146">
        <f aca="true" t="shared" si="15" ref="F43:Q43">F44</f>
        <v>105970</v>
      </c>
      <c r="G43" s="146">
        <f t="shared" si="15"/>
        <v>0</v>
      </c>
      <c r="H43" s="146">
        <f t="shared" si="15"/>
        <v>0</v>
      </c>
      <c r="I43" s="146">
        <f t="shared" si="15"/>
        <v>0</v>
      </c>
      <c r="J43" s="146">
        <f t="shared" si="15"/>
        <v>0</v>
      </c>
      <c r="K43" s="146">
        <f t="shared" si="15"/>
        <v>0</v>
      </c>
      <c r="L43" s="146">
        <f t="shared" si="15"/>
        <v>0</v>
      </c>
      <c r="M43" s="146">
        <f t="shared" si="15"/>
        <v>0</v>
      </c>
      <c r="N43" s="146">
        <f t="shared" si="15"/>
        <v>0</v>
      </c>
      <c r="O43" s="146">
        <f t="shared" si="15"/>
        <v>0</v>
      </c>
      <c r="P43" s="146">
        <f t="shared" si="15"/>
        <v>0</v>
      </c>
      <c r="Q43" s="146">
        <f t="shared" si="15"/>
        <v>0</v>
      </c>
    </row>
    <row r="44" spans="1:17" ht="15.75">
      <c r="A44" s="225"/>
      <c r="B44" s="228"/>
      <c r="C44" s="228">
        <v>4300</v>
      </c>
      <c r="D44" s="126" t="s">
        <v>261</v>
      </c>
      <c r="E44" s="229">
        <v>0</v>
      </c>
      <c r="F44" s="175">
        <v>105970</v>
      </c>
      <c r="G44" s="230">
        <f>H44+Q44</f>
        <v>0</v>
      </c>
      <c r="H44" s="175">
        <f>SUM(I44:P44)</f>
        <v>0</v>
      </c>
      <c r="I44" s="231"/>
      <c r="J44" s="231"/>
      <c r="K44" s="231">
        <v>0</v>
      </c>
      <c r="L44" s="231"/>
      <c r="M44" s="231"/>
      <c r="N44" s="231"/>
      <c r="O44" s="231"/>
      <c r="P44" s="231"/>
      <c r="Q44" s="231"/>
    </row>
    <row r="45" spans="1:17" ht="15.75">
      <c r="A45" s="225"/>
      <c r="B45" s="225">
        <v>71013</v>
      </c>
      <c r="C45" s="225"/>
      <c r="D45" s="121" t="s">
        <v>280</v>
      </c>
      <c r="E45" s="226">
        <v>5.1</v>
      </c>
      <c r="F45" s="146">
        <f aca="true" t="shared" si="16" ref="F45:Q45">F46</f>
        <v>43300</v>
      </c>
      <c r="G45" s="146">
        <f t="shared" si="16"/>
        <v>2188.1</v>
      </c>
      <c r="H45" s="146">
        <f t="shared" si="16"/>
        <v>2188.1</v>
      </c>
      <c r="I45" s="146">
        <f t="shared" si="16"/>
        <v>0</v>
      </c>
      <c r="J45" s="146">
        <f t="shared" si="16"/>
        <v>0</v>
      </c>
      <c r="K45" s="146">
        <f t="shared" si="16"/>
        <v>2188.1</v>
      </c>
      <c r="L45" s="146">
        <f t="shared" si="16"/>
        <v>0</v>
      </c>
      <c r="M45" s="146">
        <f t="shared" si="16"/>
        <v>0</v>
      </c>
      <c r="N45" s="146">
        <f t="shared" si="16"/>
        <v>0</v>
      </c>
      <c r="O45" s="146">
        <f t="shared" si="16"/>
        <v>0</v>
      </c>
      <c r="P45" s="146">
        <f t="shared" si="16"/>
        <v>0</v>
      </c>
      <c r="Q45" s="146">
        <f t="shared" si="16"/>
        <v>0</v>
      </c>
    </row>
    <row r="46" spans="1:17" ht="15.75">
      <c r="A46" s="225"/>
      <c r="B46" s="228"/>
      <c r="C46" s="228">
        <v>4300</v>
      </c>
      <c r="D46" s="126" t="s">
        <v>261</v>
      </c>
      <c r="E46" s="229">
        <v>5.1</v>
      </c>
      <c r="F46" s="175">
        <v>43300</v>
      </c>
      <c r="G46" s="230">
        <f>H46+Q46</f>
        <v>2188.1</v>
      </c>
      <c r="H46" s="175">
        <f>SUM(I46:P46)</f>
        <v>2188.1</v>
      </c>
      <c r="I46" s="231"/>
      <c r="J46" s="231"/>
      <c r="K46" s="231">
        <v>2188.1</v>
      </c>
      <c r="L46" s="231"/>
      <c r="M46" s="231"/>
      <c r="N46" s="231"/>
      <c r="O46" s="231"/>
      <c r="P46" s="231"/>
      <c r="Q46" s="231"/>
    </row>
    <row r="47" spans="1:17" ht="15.75">
      <c r="A47" s="225"/>
      <c r="B47" s="225">
        <v>71035</v>
      </c>
      <c r="C47" s="225"/>
      <c r="D47" s="121" t="s">
        <v>69</v>
      </c>
      <c r="E47" s="226">
        <v>21.1</v>
      </c>
      <c r="F47" s="146">
        <f aca="true" t="shared" si="17" ref="F47:Q47">SUM(F48:F50)</f>
        <v>1459000</v>
      </c>
      <c r="G47" s="146">
        <f t="shared" si="17"/>
        <v>308896.77999999997</v>
      </c>
      <c r="H47" s="146">
        <f t="shared" si="17"/>
        <v>86325.3</v>
      </c>
      <c r="I47" s="146">
        <f t="shared" si="17"/>
        <v>0</v>
      </c>
      <c r="J47" s="146">
        <f t="shared" si="17"/>
        <v>0</v>
      </c>
      <c r="K47" s="146">
        <f t="shared" si="17"/>
        <v>86325.3</v>
      </c>
      <c r="L47" s="146">
        <f t="shared" si="17"/>
        <v>0</v>
      </c>
      <c r="M47" s="146">
        <f t="shared" si="17"/>
        <v>0</v>
      </c>
      <c r="N47" s="146">
        <f t="shared" si="17"/>
        <v>0</v>
      </c>
      <c r="O47" s="146">
        <f t="shared" si="17"/>
        <v>0</v>
      </c>
      <c r="P47" s="146">
        <f t="shared" si="17"/>
        <v>0</v>
      </c>
      <c r="Q47" s="146">
        <f t="shared" si="17"/>
        <v>222571.47999999998</v>
      </c>
    </row>
    <row r="48" spans="1:17" ht="15.75">
      <c r="A48" s="225"/>
      <c r="B48" s="228"/>
      <c r="C48" s="228">
        <v>4300</v>
      </c>
      <c r="D48" s="126" t="s">
        <v>261</v>
      </c>
      <c r="E48" s="229">
        <v>40.5</v>
      </c>
      <c r="F48" s="175">
        <v>213200</v>
      </c>
      <c r="G48" s="230">
        <f>H48+Q48</f>
        <v>86325.3</v>
      </c>
      <c r="H48" s="175">
        <f>SUM(I48:P48)</f>
        <v>86325.3</v>
      </c>
      <c r="I48" s="231"/>
      <c r="J48" s="231"/>
      <c r="K48" s="231">
        <v>86325.3</v>
      </c>
      <c r="L48" s="231"/>
      <c r="M48" s="231"/>
      <c r="N48" s="231"/>
      <c r="O48" s="231"/>
      <c r="P48" s="231"/>
      <c r="Q48" s="231"/>
    </row>
    <row r="49" spans="1:17" ht="15.75">
      <c r="A49" s="225"/>
      <c r="B49" s="228"/>
      <c r="C49" s="228">
        <v>6050</v>
      </c>
      <c r="D49" s="126" t="s">
        <v>270</v>
      </c>
      <c r="E49" s="229">
        <v>16.7</v>
      </c>
      <c r="F49" s="175">
        <f>'zał 11'!E44</f>
        <v>1205800</v>
      </c>
      <c r="G49" s="230">
        <f>H49+Q49</f>
        <v>201141.31</v>
      </c>
      <c r="H49" s="175">
        <f>SUM(I49:P49)</f>
        <v>0</v>
      </c>
      <c r="I49" s="231"/>
      <c r="J49" s="231"/>
      <c r="K49" s="231"/>
      <c r="L49" s="231"/>
      <c r="M49" s="231"/>
      <c r="N49" s="231"/>
      <c r="O49" s="231"/>
      <c r="P49" s="231"/>
      <c r="Q49" s="175">
        <f>'zał 11'!F44</f>
        <v>201141.31</v>
      </c>
    </row>
    <row r="50" spans="1:17" ht="15.75">
      <c r="A50" s="225"/>
      <c r="B50" s="228"/>
      <c r="C50" s="228">
        <v>6057</v>
      </c>
      <c r="D50" s="126" t="s">
        <v>270</v>
      </c>
      <c r="E50" s="229">
        <v>53.6</v>
      </c>
      <c r="F50" s="175">
        <f>'zał 11'!E47</f>
        <v>40000</v>
      </c>
      <c r="G50" s="230">
        <f>H50+Q50</f>
        <v>21430.17</v>
      </c>
      <c r="H50" s="175">
        <f>SUM(I50:P50)</f>
        <v>0</v>
      </c>
      <c r="I50" s="231"/>
      <c r="J50" s="231"/>
      <c r="K50" s="231"/>
      <c r="L50" s="231"/>
      <c r="M50" s="231"/>
      <c r="N50" s="231"/>
      <c r="O50" s="231"/>
      <c r="P50" s="231"/>
      <c r="Q50" s="175">
        <f>'zał 11'!F47</f>
        <v>21430.17</v>
      </c>
    </row>
    <row r="51" spans="1:17" ht="15.75">
      <c r="A51" s="225"/>
      <c r="B51" s="225">
        <v>71095</v>
      </c>
      <c r="C51" s="225"/>
      <c r="D51" s="121" t="s">
        <v>42</v>
      </c>
      <c r="E51" s="226">
        <v>31.5</v>
      </c>
      <c r="F51" s="146">
        <f aca="true" t="shared" si="18" ref="F51:Q51">F52</f>
        <v>70000</v>
      </c>
      <c r="G51" s="146">
        <f t="shared" si="18"/>
        <v>22033.26</v>
      </c>
      <c r="H51" s="146">
        <f t="shared" si="18"/>
        <v>22033.26</v>
      </c>
      <c r="I51" s="146">
        <f t="shared" si="18"/>
        <v>0</v>
      </c>
      <c r="J51" s="146">
        <f t="shared" si="18"/>
        <v>0</v>
      </c>
      <c r="K51" s="146">
        <f t="shared" si="18"/>
        <v>22033.26</v>
      </c>
      <c r="L51" s="146">
        <f t="shared" si="18"/>
        <v>0</v>
      </c>
      <c r="M51" s="146">
        <f t="shared" si="18"/>
        <v>0</v>
      </c>
      <c r="N51" s="146">
        <f t="shared" si="18"/>
        <v>0</v>
      </c>
      <c r="O51" s="146">
        <f t="shared" si="18"/>
        <v>0</v>
      </c>
      <c r="P51" s="146">
        <f t="shared" si="18"/>
        <v>0</v>
      </c>
      <c r="Q51" s="146">
        <f t="shared" si="18"/>
        <v>0</v>
      </c>
    </row>
    <row r="52" spans="1:17" ht="15.75">
      <c r="A52" s="225"/>
      <c r="B52" s="228"/>
      <c r="C52" s="228">
        <v>4300</v>
      </c>
      <c r="D52" s="126" t="s">
        <v>261</v>
      </c>
      <c r="E52" s="229">
        <v>31.5</v>
      </c>
      <c r="F52" s="175">
        <v>70000</v>
      </c>
      <c r="G52" s="230">
        <f>H52+Q52</f>
        <v>22033.26</v>
      </c>
      <c r="H52" s="175">
        <f>SUM(I52:P52)</f>
        <v>22033.26</v>
      </c>
      <c r="I52" s="231"/>
      <c r="J52" s="231"/>
      <c r="K52" s="231">
        <v>22033.26</v>
      </c>
      <c r="L52" s="231"/>
      <c r="M52" s="231"/>
      <c r="N52" s="231"/>
      <c r="O52" s="231"/>
      <c r="P52" s="231"/>
      <c r="Q52" s="231"/>
    </row>
    <row r="53" spans="1:17" ht="15.75">
      <c r="A53" s="115">
        <v>750</v>
      </c>
      <c r="B53" s="115"/>
      <c r="C53" s="115"/>
      <c r="D53" s="115" t="s">
        <v>70</v>
      </c>
      <c r="E53" s="223">
        <v>52</v>
      </c>
      <c r="F53" s="143">
        <f>F54+F58+F91+F97</f>
        <v>4652690</v>
      </c>
      <c r="G53" s="143">
        <f>SUM(G54+G58+G91+G97)</f>
        <v>2404075.5799999996</v>
      </c>
      <c r="H53" s="143">
        <f>H54+H58+H91+H97</f>
        <v>2404075.5799999996</v>
      </c>
      <c r="I53" s="143">
        <f>I54+I58+I91+I97</f>
        <v>1464888.01</v>
      </c>
      <c r="J53" s="143">
        <f>J54+J58+J91+J97</f>
        <v>245131.72</v>
      </c>
      <c r="K53" s="143">
        <f>SUM(K58)</f>
        <v>466261.06</v>
      </c>
      <c r="L53" s="143">
        <f aca="true" t="shared" si="19" ref="L53:Q53">L54+L58+L91+L97</f>
        <v>0</v>
      </c>
      <c r="M53" s="143">
        <f t="shared" si="19"/>
        <v>163889.13</v>
      </c>
      <c r="N53" s="143">
        <f t="shared" si="19"/>
        <v>0</v>
      </c>
      <c r="O53" s="143">
        <f t="shared" si="19"/>
        <v>0</v>
      </c>
      <c r="P53" s="143">
        <f t="shared" si="19"/>
        <v>0</v>
      </c>
      <c r="Q53" s="143">
        <f t="shared" si="19"/>
        <v>0</v>
      </c>
    </row>
    <row r="54" spans="1:17" ht="15.75">
      <c r="A54" s="225"/>
      <c r="B54" s="225">
        <v>75022</v>
      </c>
      <c r="C54" s="225"/>
      <c r="D54" s="121" t="s">
        <v>281</v>
      </c>
      <c r="E54" s="226">
        <v>45.7</v>
      </c>
      <c r="F54" s="146">
        <f aca="true" t="shared" si="20" ref="F54:Q54">SUM(F55:F57)</f>
        <v>271400</v>
      </c>
      <c r="G54" s="146">
        <f t="shared" si="20"/>
        <v>123923.95</v>
      </c>
      <c r="H54" s="146">
        <f t="shared" si="20"/>
        <v>123923.95</v>
      </c>
      <c r="I54" s="146">
        <f t="shared" si="20"/>
        <v>0</v>
      </c>
      <c r="J54" s="146">
        <f t="shared" si="20"/>
        <v>0</v>
      </c>
      <c r="K54" s="146">
        <f t="shared" si="20"/>
        <v>7864.55</v>
      </c>
      <c r="L54" s="146">
        <f t="shared" si="20"/>
        <v>0</v>
      </c>
      <c r="M54" s="146">
        <f t="shared" si="20"/>
        <v>116059.4</v>
      </c>
      <c r="N54" s="146">
        <f t="shared" si="20"/>
        <v>0</v>
      </c>
      <c r="O54" s="146">
        <f t="shared" si="20"/>
        <v>0</v>
      </c>
      <c r="P54" s="146">
        <f t="shared" si="20"/>
        <v>0</v>
      </c>
      <c r="Q54" s="146">
        <f t="shared" si="20"/>
        <v>0</v>
      </c>
    </row>
    <row r="55" spans="1:17" ht="17.25" customHeight="1">
      <c r="A55" s="228"/>
      <c r="B55" s="228"/>
      <c r="C55" s="228">
        <v>3030</v>
      </c>
      <c r="D55" s="126" t="s">
        <v>282</v>
      </c>
      <c r="E55" s="229">
        <v>48</v>
      </c>
      <c r="F55" s="175">
        <v>242000</v>
      </c>
      <c r="G55" s="230">
        <f>H55+Q55</f>
        <v>116059.4</v>
      </c>
      <c r="H55" s="175">
        <f>SUM(I55:P55)</f>
        <v>116059.4</v>
      </c>
      <c r="I55" s="231"/>
      <c r="J55" s="231"/>
      <c r="K55" s="175">
        <f>P55</f>
        <v>0</v>
      </c>
      <c r="L55" s="231"/>
      <c r="M55" s="175">
        <v>116059.4</v>
      </c>
      <c r="N55" s="231"/>
      <c r="O55" s="231"/>
      <c r="P55" s="231"/>
      <c r="Q55" s="231"/>
    </row>
    <row r="56" spans="1:17" ht="15.75">
      <c r="A56" s="225"/>
      <c r="B56" s="228"/>
      <c r="C56" s="228">
        <v>4210</v>
      </c>
      <c r="D56" s="126" t="s">
        <v>283</v>
      </c>
      <c r="E56" s="229">
        <v>38.9</v>
      </c>
      <c r="F56" s="175">
        <v>18200</v>
      </c>
      <c r="G56" s="230">
        <f>H56+Q56</f>
        <v>7073.47</v>
      </c>
      <c r="H56" s="175">
        <f>SUM(I56:P56)</f>
        <v>7073.47</v>
      </c>
      <c r="I56" s="231"/>
      <c r="J56" s="231"/>
      <c r="K56" s="175">
        <v>7073.47</v>
      </c>
      <c r="L56" s="231"/>
      <c r="M56" s="231"/>
      <c r="N56" s="231"/>
      <c r="O56" s="231"/>
      <c r="P56" s="231"/>
      <c r="Q56" s="231"/>
    </row>
    <row r="57" spans="1:17" ht="15.75">
      <c r="A57" s="225"/>
      <c r="B57" s="228"/>
      <c r="C57" s="228">
        <v>4300</v>
      </c>
      <c r="D57" s="126" t="s">
        <v>261</v>
      </c>
      <c r="E57" s="229">
        <v>7.1</v>
      </c>
      <c r="F57" s="175">
        <v>11200</v>
      </c>
      <c r="G57" s="230">
        <f>H57+Q57</f>
        <v>791.08</v>
      </c>
      <c r="H57" s="175">
        <f>SUM(I57:P57)</f>
        <v>791.08</v>
      </c>
      <c r="I57" s="231"/>
      <c r="J57" s="231"/>
      <c r="K57" s="175">
        <v>791.08</v>
      </c>
      <c r="L57" s="231"/>
      <c r="M57" s="231"/>
      <c r="N57" s="231"/>
      <c r="O57" s="231"/>
      <c r="P57" s="231"/>
      <c r="Q57" s="231"/>
    </row>
    <row r="58" spans="1:17" ht="31.5">
      <c r="A58" s="225"/>
      <c r="B58" s="225">
        <v>75023</v>
      </c>
      <c r="C58" s="225"/>
      <c r="D58" s="121" t="s">
        <v>73</v>
      </c>
      <c r="E58" s="226">
        <f>G58/F58*100</f>
        <v>52.42551747908431</v>
      </c>
      <c r="F58" s="146">
        <f aca="true" t="shared" si="21" ref="F58:Q58">SUM(F59:F90)</f>
        <v>4143066</v>
      </c>
      <c r="G58" s="146">
        <f t="shared" si="21"/>
        <v>2172023.7899999996</v>
      </c>
      <c r="H58" s="146">
        <f t="shared" si="21"/>
        <v>2172023.7899999996</v>
      </c>
      <c r="I58" s="146">
        <f t="shared" si="21"/>
        <v>1459311.01</v>
      </c>
      <c r="J58" s="146">
        <f t="shared" si="21"/>
        <v>245131.72</v>
      </c>
      <c r="K58" s="146">
        <f t="shared" si="21"/>
        <v>466261.06</v>
      </c>
      <c r="L58" s="146">
        <f t="shared" si="21"/>
        <v>0</v>
      </c>
      <c r="M58" s="146">
        <f t="shared" si="21"/>
        <v>1320</v>
      </c>
      <c r="N58" s="146">
        <f t="shared" si="21"/>
        <v>0</v>
      </c>
      <c r="O58" s="146">
        <f t="shared" si="21"/>
        <v>0</v>
      </c>
      <c r="P58" s="146">
        <f t="shared" si="21"/>
        <v>0</v>
      </c>
      <c r="Q58" s="146">
        <f t="shared" si="21"/>
        <v>0</v>
      </c>
    </row>
    <row r="59" spans="1:17" ht="21" customHeight="1">
      <c r="A59" s="228"/>
      <c r="B59" s="228"/>
      <c r="C59" s="228">
        <v>3020</v>
      </c>
      <c r="D59" s="126" t="s">
        <v>284</v>
      </c>
      <c r="E59" s="229">
        <v>8.8</v>
      </c>
      <c r="F59" s="175">
        <v>15000</v>
      </c>
      <c r="G59" s="230">
        <f aca="true" t="shared" si="22" ref="G59:G90">H59+Q59</f>
        <v>1320</v>
      </c>
      <c r="H59" s="175">
        <f aca="true" t="shared" si="23" ref="H59:H90">SUM(I59:P59)</f>
        <v>1320</v>
      </c>
      <c r="I59" s="231"/>
      <c r="J59" s="231"/>
      <c r="K59" s="231"/>
      <c r="L59" s="231"/>
      <c r="M59" s="231">
        <v>1320</v>
      </c>
      <c r="N59" s="231"/>
      <c r="O59" s="231"/>
      <c r="P59" s="231"/>
      <c r="Q59" s="231"/>
    </row>
    <row r="60" spans="1:17" ht="15.75">
      <c r="A60" s="228"/>
      <c r="B60" s="228"/>
      <c r="C60" s="228">
        <v>4010</v>
      </c>
      <c r="D60" s="126" t="s">
        <v>285</v>
      </c>
      <c r="E60" s="229">
        <v>49.1</v>
      </c>
      <c r="F60" s="175">
        <v>2507055</v>
      </c>
      <c r="G60" s="230">
        <f t="shared" si="22"/>
        <v>1230445.82</v>
      </c>
      <c r="H60" s="175">
        <f t="shared" si="23"/>
        <v>1230445.82</v>
      </c>
      <c r="I60" s="175">
        <v>1230445.82</v>
      </c>
      <c r="J60" s="231"/>
      <c r="K60" s="231"/>
      <c r="L60" s="231"/>
      <c r="M60" s="231"/>
      <c r="N60" s="231"/>
      <c r="O60" s="231"/>
      <c r="P60" s="231"/>
      <c r="Q60" s="231"/>
    </row>
    <row r="61" spans="1:17" ht="15.75">
      <c r="A61" s="228"/>
      <c r="B61" s="228"/>
      <c r="C61" s="228">
        <v>4040</v>
      </c>
      <c r="D61" s="126" t="s">
        <v>286</v>
      </c>
      <c r="E61" s="229">
        <v>88.5</v>
      </c>
      <c r="F61" s="175">
        <v>205292</v>
      </c>
      <c r="G61" s="230">
        <f t="shared" si="22"/>
        <v>181677.19</v>
      </c>
      <c r="H61" s="175">
        <f t="shared" si="23"/>
        <v>181677.19</v>
      </c>
      <c r="I61" s="175">
        <v>181677.19</v>
      </c>
      <c r="J61" s="231"/>
      <c r="K61" s="231"/>
      <c r="L61" s="231"/>
      <c r="M61" s="231"/>
      <c r="N61" s="231"/>
      <c r="O61" s="231"/>
      <c r="P61" s="231"/>
      <c r="Q61" s="231"/>
    </row>
    <row r="62" spans="1:17" ht="15.75">
      <c r="A62" s="228"/>
      <c r="B62" s="228"/>
      <c r="C62" s="228">
        <v>4110</v>
      </c>
      <c r="D62" s="126" t="s">
        <v>287</v>
      </c>
      <c r="E62" s="229">
        <v>49.3</v>
      </c>
      <c r="F62" s="175">
        <v>420685</v>
      </c>
      <c r="G62" s="230">
        <f t="shared" si="22"/>
        <v>207248.78</v>
      </c>
      <c r="H62" s="175">
        <f t="shared" si="23"/>
        <v>207248.78</v>
      </c>
      <c r="I62" s="231"/>
      <c r="J62" s="175">
        <v>207248.78</v>
      </c>
      <c r="K62" s="175"/>
      <c r="L62" s="231"/>
      <c r="M62" s="231"/>
      <c r="N62" s="231"/>
      <c r="O62" s="231"/>
      <c r="P62" s="231"/>
      <c r="Q62" s="231"/>
    </row>
    <row r="63" spans="1:17" ht="15.75">
      <c r="A63" s="228"/>
      <c r="B63" s="228"/>
      <c r="C63" s="228">
        <v>4117</v>
      </c>
      <c r="D63" s="126" t="s">
        <v>287</v>
      </c>
      <c r="E63" s="229">
        <v>83.7</v>
      </c>
      <c r="F63" s="175">
        <v>2683</v>
      </c>
      <c r="G63" s="230">
        <f t="shared" si="22"/>
        <v>2246.16</v>
      </c>
      <c r="H63" s="175">
        <f t="shared" si="23"/>
        <v>2246.16</v>
      </c>
      <c r="I63" s="231"/>
      <c r="J63" s="175">
        <v>2246.16</v>
      </c>
      <c r="K63" s="175"/>
      <c r="L63" s="231"/>
      <c r="M63" s="231"/>
      <c r="N63" s="231"/>
      <c r="O63" s="231"/>
      <c r="P63" s="231"/>
      <c r="Q63" s="231"/>
    </row>
    <row r="64" spans="1:17" ht="15.75">
      <c r="A64" s="228"/>
      <c r="B64" s="228"/>
      <c r="C64" s="228">
        <v>4120</v>
      </c>
      <c r="D64" s="126" t="s">
        <v>288</v>
      </c>
      <c r="E64" s="229">
        <v>53.4</v>
      </c>
      <c r="F64" s="175">
        <v>66452</v>
      </c>
      <c r="G64" s="230">
        <f t="shared" si="22"/>
        <v>35494.34</v>
      </c>
      <c r="H64" s="175">
        <f t="shared" si="23"/>
        <v>35494.34</v>
      </c>
      <c r="I64" s="231"/>
      <c r="J64" s="175">
        <v>35494.34</v>
      </c>
      <c r="K64" s="175"/>
      <c r="L64" s="231"/>
      <c r="M64" s="231"/>
      <c r="N64" s="231"/>
      <c r="O64" s="231"/>
      <c r="P64" s="231"/>
      <c r="Q64" s="231"/>
    </row>
    <row r="65" spans="1:17" ht="15.75">
      <c r="A65" s="228"/>
      <c r="B65" s="228"/>
      <c r="C65" s="228">
        <v>4127</v>
      </c>
      <c r="D65" s="126" t="s">
        <v>288</v>
      </c>
      <c r="E65" s="229">
        <v>99.6</v>
      </c>
      <c r="F65" s="175">
        <v>143</v>
      </c>
      <c r="G65" s="230">
        <f t="shared" si="22"/>
        <v>142.44</v>
      </c>
      <c r="H65" s="175">
        <f t="shared" si="23"/>
        <v>142.44</v>
      </c>
      <c r="I65" s="231"/>
      <c r="J65" s="175">
        <v>142.44</v>
      </c>
      <c r="K65" s="175"/>
      <c r="L65" s="231"/>
      <c r="M65" s="231"/>
      <c r="N65" s="231"/>
      <c r="O65" s="231"/>
      <c r="P65" s="231"/>
      <c r="Q65" s="231"/>
    </row>
    <row r="66" spans="1:17" ht="15.75">
      <c r="A66" s="228"/>
      <c r="B66" s="228"/>
      <c r="C66" s="228">
        <v>4140</v>
      </c>
      <c r="D66" s="126" t="s">
        <v>289</v>
      </c>
      <c r="E66" s="229">
        <v>0</v>
      </c>
      <c r="F66" s="175">
        <v>4100</v>
      </c>
      <c r="G66" s="230">
        <f t="shared" si="22"/>
        <v>0</v>
      </c>
      <c r="H66" s="175">
        <f t="shared" si="23"/>
        <v>0</v>
      </c>
      <c r="I66" s="231"/>
      <c r="J66" s="231"/>
      <c r="K66" s="231"/>
      <c r="L66" s="231"/>
      <c r="M66" s="231"/>
      <c r="N66" s="231"/>
      <c r="O66" s="231"/>
      <c r="P66" s="231"/>
      <c r="Q66" s="231"/>
    </row>
    <row r="67" spans="1:17" ht="15.75">
      <c r="A67" s="228"/>
      <c r="B67" s="228"/>
      <c r="C67" s="228">
        <v>4170</v>
      </c>
      <c r="D67" s="126" t="s">
        <v>290</v>
      </c>
      <c r="E67" s="229">
        <v>51.7</v>
      </c>
      <c r="F67" s="175">
        <v>62500</v>
      </c>
      <c r="G67" s="230">
        <f t="shared" si="22"/>
        <v>32314</v>
      </c>
      <c r="H67" s="175">
        <f t="shared" si="23"/>
        <v>32314</v>
      </c>
      <c r="I67" s="175">
        <v>32314</v>
      </c>
      <c r="J67" s="231"/>
      <c r="K67" s="231"/>
      <c r="L67" s="231"/>
      <c r="M67" s="231"/>
      <c r="N67" s="231"/>
      <c r="O67" s="231"/>
      <c r="P67" s="231"/>
      <c r="Q67" s="231"/>
    </row>
    <row r="68" spans="1:17" ht="15.75">
      <c r="A68" s="228"/>
      <c r="B68" s="228"/>
      <c r="C68" s="228">
        <v>4177</v>
      </c>
      <c r="D68" s="126" t="s">
        <v>267</v>
      </c>
      <c r="E68" s="229">
        <v>82.6</v>
      </c>
      <c r="F68" s="175">
        <v>18000</v>
      </c>
      <c r="G68" s="230">
        <f t="shared" si="22"/>
        <v>14874</v>
      </c>
      <c r="H68" s="175">
        <f t="shared" si="23"/>
        <v>14874</v>
      </c>
      <c r="I68" s="175">
        <v>14874</v>
      </c>
      <c r="J68" s="231"/>
      <c r="K68" s="231"/>
      <c r="L68" s="231"/>
      <c r="M68" s="231"/>
      <c r="N68" s="231"/>
      <c r="O68" s="231"/>
      <c r="P68" s="231"/>
      <c r="Q68" s="231"/>
    </row>
    <row r="69" spans="1:17" ht="15.75">
      <c r="A69" s="228"/>
      <c r="B69" s="228"/>
      <c r="C69" s="228">
        <v>4210</v>
      </c>
      <c r="D69" s="126" t="s">
        <v>268</v>
      </c>
      <c r="E69" s="229">
        <v>56.8</v>
      </c>
      <c r="F69" s="175">
        <v>164000</v>
      </c>
      <c r="G69" s="230">
        <f t="shared" si="22"/>
        <v>93139.79</v>
      </c>
      <c r="H69" s="175">
        <f t="shared" si="23"/>
        <v>93139.79</v>
      </c>
      <c r="I69" s="231"/>
      <c r="J69" s="231"/>
      <c r="K69" s="175">
        <v>93139.79</v>
      </c>
      <c r="L69" s="231"/>
      <c r="M69" s="231"/>
      <c r="N69" s="231"/>
      <c r="O69" s="231"/>
      <c r="P69" s="231"/>
      <c r="Q69" s="231"/>
    </row>
    <row r="70" spans="1:17" ht="15.75">
      <c r="A70" s="228"/>
      <c r="B70" s="228"/>
      <c r="C70" s="228">
        <v>4217</v>
      </c>
      <c r="D70" s="126" t="s">
        <v>291</v>
      </c>
      <c r="E70" s="229">
        <v>79.9</v>
      </c>
      <c r="F70" s="175">
        <v>702</v>
      </c>
      <c r="G70" s="230">
        <f t="shared" si="22"/>
        <v>561.09</v>
      </c>
      <c r="H70" s="175">
        <f t="shared" si="23"/>
        <v>561.09</v>
      </c>
      <c r="I70" s="231"/>
      <c r="J70" s="231"/>
      <c r="K70" s="175">
        <v>561.09</v>
      </c>
      <c r="L70" s="231"/>
      <c r="M70" s="231"/>
      <c r="N70" s="231"/>
      <c r="O70" s="231"/>
      <c r="P70" s="231"/>
      <c r="Q70" s="231"/>
    </row>
    <row r="71" spans="1:17" ht="15.75">
      <c r="A71" s="228"/>
      <c r="B71" s="228"/>
      <c r="C71" s="228">
        <v>4260</v>
      </c>
      <c r="D71" s="126" t="s">
        <v>292</v>
      </c>
      <c r="E71" s="229">
        <v>61.3</v>
      </c>
      <c r="F71" s="175">
        <v>79500</v>
      </c>
      <c r="G71" s="230">
        <f t="shared" si="22"/>
        <v>48699.43</v>
      </c>
      <c r="H71" s="175">
        <f t="shared" si="23"/>
        <v>48699.43</v>
      </c>
      <c r="I71" s="231"/>
      <c r="J71" s="231"/>
      <c r="K71" s="175">
        <v>48699.43</v>
      </c>
      <c r="L71" s="231"/>
      <c r="M71" s="231"/>
      <c r="N71" s="231"/>
      <c r="O71" s="231"/>
      <c r="P71" s="231"/>
      <c r="Q71" s="231"/>
    </row>
    <row r="72" spans="1:17" ht="15.75">
      <c r="A72" s="228"/>
      <c r="B72" s="228"/>
      <c r="C72" s="228">
        <v>4270</v>
      </c>
      <c r="D72" s="126" t="s">
        <v>293</v>
      </c>
      <c r="E72" s="229">
        <v>88.9</v>
      </c>
      <c r="F72" s="175">
        <v>19500</v>
      </c>
      <c r="G72" s="230">
        <f t="shared" si="22"/>
        <v>17327.66</v>
      </c>
      <c r="H72" s="175">
        <f t="shared" si="23"/>
        <v>17327.66</v>
      </c>
      <c r="I72" s="231"/>
      <c r="J72" s="231"/>
      <c r="K72" s="175">
        <v>17327.66</v>
      </c>
      <c r="L72" s="231"/>
      <c r="M72" s="231"/>
      <c r="N72" s="231"/>
      <c r="O72" s="231"/>
      <c r="P72" s="231"/>
      <c r="Q72" s="231"/>
    </row>
    <row r="73" spans="1:17" ht="15.75">
      <c r="A73" s="228"/>
      <c r="B73" s="228"/>
      <c r="C73" s="228">
        <v>4280</v>
      </c>
      <c r="D73" s="126" t="s">
        <v>294</v>
      </c>
      <c r="E73" s="229">
        <v>0</v>
      </c>
      <c r="F73" s="175">
        <v>3500</v>
      </c>
      <c r="G73" s="230">
        <f t="shared" si="22"/>
        <v>0</v>
      </c>
      <c r="H73" s="175">
        <f t="shared" si="23"/>
        <v>0</v>
      </c>
      <c r="I73" s="231"/>
      <c r="J73" s="231"/>
      <c r="K73" s="175">
        <v>0</v>
      </c>
      <c r="L73" s="231"/>
      <c r="M73" s="231"/>
      <c r="N73" s="231"/>
      <c r="O73" s="231"/>
      <c r="P73" s="231"/>
      <c r="Q73" s="231"/>
    </row>
    <row r="74" spans="1:17" ht="15.75">
      <c r="A74" s="228"/>
      <c r="B74" s="228"/>
      <c r="C74" s="228">
        <v>4300</v>
      </c>
      <c r="D74" s="126" t="s">
        <v>295</v>
      </c>
      <c r="E74" s="229">
        <v>57.6</v>
      </c>
      <c r="F74" s="175">
        <v>205000</v>
      </c>
      <c r="G74" s="230">
        <f t="shared" si="22"/>
        <v>118019.25</v>
      </c>
      <c r="H74" s="175">
        <f t="shared" si="23"/>
        <v>118019.25</v>
      </c>
      <c r="I74" s="231"/>
      <c r="J74" s="231"/>
      <c r="K74" s="175">
        <v>118019.25</v>
      </c>
      <c r="L74" s="231"/>
      <c r="M74" s="231"/>
      <c r="N74" s="231"/>
      <c r="O74" s="231"/>
      <c r="P74" s="231"/>
      <c r="Q74" s="231"/>
    </row>
    <row r="75" spans="1:17" ht="15.75">
      <c r="A75" s="228"/>
      <c r="B75" s="228"/>
      <c r="C75" s="228">
        <v>4307</v>
      </c>
      <c r="D75" s="126" t="s">
        <v>295</v>
      </c>
      <c r="E75" s="229">
        <v>0</v>
      </c>
      <c r="F75" s="175">
        <v>1749</v>
      </c>
      <c r="G75" s="230">
        <f t="shared" si="22"/>
        <v>0</v>
      </c>
      <c r="H75" s="175">
        <f t="shared" si="23"/>
        <v>0</v>
      </c>
      <c r="I75" s="231"/>
      <c r="J75" s="231"/>
      <c r="K75" s="175">
        <v>0</v>
      </c>
      <c r="L75" s="231"/>
      <c r="M75" s="231"/>
      <c r="N75" s="231"/>
      <c r="O75" s="231"/>
      <c r="P75" s="231"/>
      <c r="Q75" s="231"/>
    </row>
    <row r="76" spans="1:17" ht="15.75">
      <c r="A76" s="228"/>
      <c r="B76" s="228"/>
      <c r="C76" s="228">
        <v>4350</v>
      </c>
      <c r="D76" s="126" t="s">
        <v>296</v>
      </c>
      <c r="E76" s="229">
        <v>34.2</v>
      </c>
      <c r="F76" s="175">
        <v>21200</v>
      </c>
      <c r="G76" s="230">
        <f t="shared" si="22"/>
        <v>7259</v>
      </c>
      <c r="H76" s="175">
        <f t="shared" si="23"/>
        <v>7259</v>
      </c>
      <c r="I76" s="231"/>
      <c r="J76" s="231"/>
      <c r="K76" s="175">
        <v>7259</v>
      </c>
      <c r="L76" s="231"/>
      <c r="M76" s="231"/>
      <c r="N76" s="231"/>
      <c r="O76" s="231"/>
      <c r="P76" s="231"/>
      <c r="Q76" s="231"/>
    </row>
    <row r="77" spans="1:17" ht="31.5">
      <c r="A77" s="228"/>
      <c r="B77" s="228"/>
      <c r="C77" s="228">
        <v>4360</v>
      </c>
      <c r="D77" s="126" t="s">
        <v>297</v>
      </c>
      <c r="E77" s="229">
        <v>41.8</v>
      </c>
      <c r="F77" s="175">
        <v>14500</v>
      </c>
      <c r="G77" s="230">
        <f t="shared" si="22"/>
        <v>6065.66</v>
      </c>
      <c r="H77" s="175">
        <f t="shared" si="23"/>
        <v>6065.66</v>
      </c>
      <c r="I77" s="231"/>
      <c r="J77" s="231"/>
      <c r="K77" s="175">
        <v>6065.66</v>
      </c>
      <c r="L77" s="231"/>
      <c r="M77" s="231"/>
      <c r="N77" s="231"/>
      <c r="O77" s="231"/>
      <c r="P77" s="231"/>
      <c r="Q77" s="231"/>
    </row>
    <row r="78" spans="1:17" ht="31.5">
      <c r="A78" s="228"/>
      <c r="B78" s="228"/>
      <c r="C78" s="228">
        <v>4367</v>
      </c>
      <c r="D78" s="126" t="s">
        <v>297</v>
      </c>
      <c r="E78" s="229">
        <v>99.3</v>
      </c>
      <c r="F78" s="175">
        <v>478</v>
      </c>
      <c r="G78" s="230">
        <f t="shared" si="22"/>
        <v>474.45</v>
      </c>
      <c r="H78" s="175">
        <f t="shared" si="23"/>
        <v>474.45</v>
      </c>
      <c r="I78" s="231"/>
      <c r="J78" s="231"/>
      <c r="K78" s="175">
        <v>474.45</v>
      </c>
      <c r="L78" s="231"/>
      <c r="M78" s="231"/>
      <c r="N78" s="231"/>
      <c r="O78" s="231"/>
      <c r="P78" s="231"/>
      <c r="Q78" s="231"/>
    </row>
    <row r="79" spans="1:17" ht="31.5">
      <c r="A79" s="228"/>
      <c r="B79" s="228"/>
      <c r="C79" s="228">
        <v>4370</v>
      </c>
      <c r="D79" s="126" t="s">
        <v>298</v>
      </c>
      <c r="E79" s="229">
        <v>42.2</v>
      </c>
      <c r="F79" s="175">
        <v>45000</v>
      </c>
      <c r="G79" s="230">
        <f t="shared" si="22"/>
        <v>18991.32</v>
      </c>
      <c r="H79" s="175">
        <f t="shared" si="23"/>
        <v>18991.32</v>
      </c>
      <c r="I79" s="231"/>
      <c r="J79" s="231"/>
      <c r="K79" s="175">
        <v>18991.32</v>
      </c>
      <c r="L79" s="231"/>
      <c r="M79" s="231"/>
      <c r="N79" s="231"/>
      <c r="O79" s="231"/>
      <c r="P79" s="231"/>
      <c r="Q79" s="231"/>
    </row>
    <row r="80" spans="1:17" ht="15.75">
      <c r="A80" s="228"/>
      <c r="B80" s="228"/>
      <c r="C80" s="228">
        <v>4380</v>
      </c>
      <c r="D80" s="126" t="s">
        <v>299</v>
      </c>
      <c r="E80" s="229">
        <v>2</v>
      </c>
      <c r="F80" s="175">
        <v>2000</v>
      </c>
      <c r="G80" s="230">
        <f t="shared" si="22"/>
        <v>40</v>
      </c>
      <c r="H80" s="175">
        <f t="shared" si="23"/>
        <v>40</v>
      </c>
      <c r="I80" s="231"/>
      <c r="J80" s="231"/>
      <c r="K80" s="175">
        <v>40</v>
      </c>
      <c r="L80" s="231"/>
      <c r="M80" s="231"/>
      <c r="N80" s="231"/>
      <c r="O80" s="231"/>
      <c r="P80" s="231"/>
      <c r="Q80" s="231"/>
    </row>
    <row r="81" spans="1:17" ht="31.5">
      <c r="A81" s="228"/>
      <c r="B81" s="228"/>
      <c r="C81" s="228">
        <v>4400</v>
      </c>
      <c r="D81" s="126" t="s">
        <v>300</v>
      </c>
      <c r="E81" s="229">
        <v>51.3</v>
      </c>
      <c r="F81" s="175">
        <v>9900</v>
      </c>
      <c r="G81" s="230">
        <f t="shared" si="22"/>
        <v>5079.25</v>
      </c>
      <c r="H81" s="175">
        <f t="shared" si="23"/>
        <v>5079.25</v>
      </c>
      <c r="I81" s="231"/>
      <c r="J81" s="231"/>
      <c r="K81" s="175">
        <v>5079.25</v>
      </c>
      <c r="L81" s="231"/>
      <c r="M81" s="231"/>
      <c r="N81" s="231"/>
      <c r="O81" s="231"/>
      <c r="P81" s="231"/>
      <c r="Q81" s="231"/>
    </row>
    <row r="82" spans="1:17" ht="15.75">
      <c r="A82" s="228"/>
      <c r="B82" s="228"/>
      <c r="C82" s="228">
        <v>4410</v>
      </c>
      <c r="D82" s="126" t="s">
        <v>301</v>
      </c>
      <c r="E82" s="229">
        <v>48.6</v>
      </c>
      <c r="F82" s="175">
        <v>56400</v>
      </c>
      <c r="G82" s="230">
        <f t="shared" si="22"/>
        <v>27414.08</v>
      </c>
      <c r="H82" s="175">
        <f t="shared" si="23"/>
        <v>27414.08</v>
      </c>
      <c r="I82" s="231"/>
      <c r="J82" s="231"/>
      <c r="K82" s="175">
        <v>27414.08</v>
      </c>
      <c r="L82" s="231"/>
      <c r="M82" s="231"/>
      <c r="N82" s="231"/>
      <c r="O82" s="231"/>
      <c r="P82" s="231"/>
      <c r="Q82" s="231"/>
    </row>
    <row r="83" spans="1:17" ht="15.75">
      <c r="A83" s="228"/>
      <c r="B83" s="228"/>
      <c r="C83" s="228">
        <v>4417</v>
      </c>
      <c r="D83" s="126" t="s">
        <v>301</v>
      </c>
      <c r="E83" s="229">
        <v>63.6</v>
      </c>
      <c r="F83" s="175">
        <v>2897</v>
      </c>
      <c r="G83" s="230">
        <f t="shared" si="22"/>
        <v>1842.06</v>
      </c>
      <c r="H83" s="175">
        <f t="shared" si="23"/>
        <v>1842.06</v>
      </c>
      <c r="I83" s="231"/>
      <c r="J83" s="231"/>
      <c r="K83" s="175">
        <v>1842.06</v>
      </c>
      <c r="L83" s="231"/>
      <c r="M83" s="231"/>
      <c r="N83" s="231"/>
      <c r="O83" s="231"/>
      <c r="P83" s="231"/>
      <c r="Q83" s="231"/>
    </row>
    <row r="84" spans="1:17" ht="15.75">
      <c r="A84" s="228"/>
      <c r="B84" s="228"/>
      <c r="C84" s="228">
        <v>4420</v>
      </c>
      <c r="D84" s="126" t="s">
        <v>302</v>
      </c>
      <c r="E84" s="229">
        <v>56.4</v>
      </c>
      <c r="F84" s="175">
        <v>10500</v>
      </c>
      <c r="G84" s="230">
        <f t="shared" si="22"/>
        <v>5925.21</v>
      </c>
      <c r="H84" s="175">
        <f t="shared" si="23"/>
        <v>5925.21</v>
      </c>
      <c r="I84" s="231"/>
      <c r="J84" s="231"/>
      <c r="K84" s="175">
        <v>5925.21</v>
      </c>
      <c r="L84" s="231"/>
      <c r="M84" s="231"/>
      <c r="N84" s="231"/>
      <c r="O84" s="231"/>
      <c r="P84" s="231"/>
      <c r="Q84" s="231"/>
    </row>
    <row r="85" spans="1:17" ht="15.75">
      <c r="A85" s="228"/>
      <c r="B85" s="228"/>
      <c r="C85" s="228">
        <v>4430</v>
      </c>
      <c r="D85" s="126" t="s">
        <v>274</v>
      </c>
      <c r="E85" s="229">
        <v>99.8</v>
      </c>
      <c r="F85" s="175">
        <v>8500</v>
      </c>
      <c r="G85" s="230">
        <f t="shared" si="22"/>
        <v>8485.97</v>
      </c>
      <c r="H85" s="175">
        <f t="shared" si="23"/>
        <v>8485.97</v>
      </c>
      <c r="I85" s="231"/>
      <c r="J85" s="231"/>
      <c r="K85" s="175">
        <v>8485.97</v>
      </c>
      <c r="L85" s="231"/>
      <c r="M85" s="231"/>
      <c r="N85" s="231"/>
      <c r="O85" s="231"/>
      <c r="P85" s="231"/>
      <c r="Q85" s="231"/>
    </row>
    <row r="86" spans="1:17" ht="31.5">
      <c r="A86" s="228"/>
      <c r="B86" s="228"/>
      <c r="C86" s="228">
        <v>4440</v>
      </c>
      <c r="D86" s="126" t="s">
        <v>303</v>
      </c>
      <c r="E86" s="229">
        <v>67.5</v>
      </c>
      <c r="F86" s="175">
        <v>89040</v>
      </c>
      <c r="G86" s="230">
        <f t="shared" si="22"/>
        <v>60100.37</v>
      </c>
      <c r="H86" s="175">
        <f t="shared" si="23"/>
        <v>60100.37</v>
      </c>
      <c r="I86" s="231"/>
      <c r="J86" s="231"/>
      <c r="K86" s="175">
        <v>60100.37</v>
      </c>
      <c r="L86" s="231"/>
      <c r="M86" s="231"/>
      <c r="N86" s="231"/>
      <c r="O86" s="231"/>
      <c r="P86" s="231"/>
      <c r="Q86" s="231"/>
    </row>
    <row r="87" spans="1:17" ht="31.5">
      <c r="A87" s="228"/>
      <c r="B87" s="228"/>
      <c r="C87" s="228">
        <v>4610</v>
      </c>
      <c r="D87" s="126" t="s">
        <v>304</v>
      </c>
      <c r="E87" s="229">
        <v>31.6</v>
      </c>
      <c r="F87" s="175">
        <v>3000</v>
      </c>
      <c r="G87" s="230">
        <f t="shared" si="22"/>
        <v>949.01</v>
      </c>
      <c r="H87" s="175">
        <f t="shared" si="23"/>
        <v>949.01</v>
      </c>
      <c r="I87" s="231"/>
      <c r="J87" s="231"/>
      <c r="K87" s="175">
        <v>949.01</v>
      </c>
      <c r="L87" s="231"/>
      <c r="M87" s="231"/>
      <c r="N87" s="231"/>
      <c r="O87" s="231"/>
      <c r="P87" s="231"/>
      <c r="Q87" s="231"/>
    </row>
    <row r="88" spans="1:17" ht="31.5">
      <c r="A88" s="228"/>
      <c r="B88" s="228"/>
      <c r="C88" s="228">
        <v>4700</v>
      </c>
      <c r="D88" s="126" t="s">
        <v>305</v>
      </c>
      <c r="E88" s="229">
        <v>50</v>
      </c>
      <c r="F88" s="175">
        <v>23800</v>
      </c>
      <c r="G88" s="230">
        <f t="shared" si="22"/>
        <v>11911</v>
      </c>
      <c r="H88" s="175">
        <f t="shared" si="23"/>
        <v>11911</v>
      </c>
      <c r="I88" s="231"/>
      <c r="J88" s="231"/>
      <c r="K88" s="175">
        <v>11911</v>
      </c>
      <c r="L88" s="231"/>
      <c r="M88" s="231"/>
      <c r="N88" s="231"/>
      <c r="O88" s="231"/>
      <c r="P88" s="231"/>
      <c r="Q88" s="231"/>
    </row>
    <row r="89" spans="1:17" ht="31.5">
      <c r="A89" s="228"/>
      <c r="B89" s="228"/>
      <c r="C89" s="228">
        <v>4740</v>
      </c>
      <c r="D89" s="126" t="s">
        <v>306</v>
      </c>
      <c r="E89" s="229">
        <v>45.3</v>
      </c>
      <c r="F89" s="175">
        <v>14500</v>
      </c>
      <c r="G89" s="230">
        <f t="shared" si="22"/>
        <v>6569.62</v>
      </c>
      <c r="H89" s="175">
        <f t="shared" si="23"/>
        <v>6569.62</v>
      </c>
      <c r="I89" s="231"/>
      <c r="J89" s="231"/>
      <c r="K89" s="175">
        <v>6569.62</v>
      </c>
      <c r="L89" s="231"/>
      <c r="M89" s="231"/>
      <c r="N89" s="231"/>
      <c r="O89" s="231"/>
      <c r="P89" s="231"/>
      <c r="Q89" s="231"/>
    </row>
    <row r="90" spans="1:17" ht="31.5">
      <c r="A90" s="228"/>
      <c r="B90" s="228"/>
      <c r="C90" s="228">
        <v>4750</v>
      </c>
      <c r="D90" s="126" t="s">
        <v>307</v>
      </c>
      <c r="E90" s="229">
        <v>41.8</v>
      </c>
      <c r="F90" s="175">
        <v>65490</v>
      </c>
      <c r="G90" s="230">
        <f t="shared" si="22"/>
        <v>27406.84</v>
      </c>
      <c r="H90" s="175">
        <f t="shared" si="23"/>
        <v>27406.84</v>
      </c>
      <c r="I90" s="231"/>
      <c r="J90" s="231"/>
      <c r="K90" s="175">
        <v>27406.84</v>
      </c>
      <c r="L90" s="231"/>
      <c r="M90" s="231"/>
      <c r="N90" s="231"/>
      <c r="O90" s="231"/>
      <c r="P90" s="231"/>
      <c r="Q90" s="231"/>
    </row>
    <row r="91" spans="1:17" ht="15.75">
      <c r="A91" s="225"/>
      <c r="B91" s="225">
        <v>75075</v>
      </c>
      <c r="C91" s="225"/>
      <c r="D91" s="121" t="s">
        <v>308</v>
      </c>
      <c r="E91" s="226">
        <f>G91/F91*100</f>
        <v>48.43515951595159</v>
      </c>
      <c r="F91" s="146">
        <f aca="true" t="shared" si="24" ref="F91:Q91">SUM(F92:F96)</f>
        <v>90900</v>
      </c>
      <c r="G91" s="146">
        <f t="shared" si="24"/>
        <v>44027.56</v>
      </c>
      <c r="H91" s="146">
        <f t="shared" si="24"/>
        <v>44027.56</v>
      </c>
      <c r="I91" s="146">
        <f t="shared" si="24"/>
        <v>5577</v>
      </c>
      <c r="J91" s="146">
        <f t="shared" si="24"/>
        <v>0</v>
      </c>
      <c r="K91" s="146">
        <f t="shared" si="24"/>
        <v>38450.56</v>
      </c>
      <c r="L91" s="146">
        <f t="shared" si="24"/>
        <v>0</v>
      </c>
      <c r="M91" s="146">
        <f t="shared" si="24"/>
        <v>0</v>
      </c>
      <c r="N91" s="146">
        <f t="shared" si="24"/>
        <v>0</v>
      </c>
      <c r="O91" s="146">
        <f t="shared" si="24"/>
        <v>0</v>
      </c>
      <c r="P91" s="146">
        <f t="shared" si="24"/>
        <v>0</v>
      </c>
      <c r="Q91" s="146">
        <f t="shared" si="24"/>
        <v>0</v>
      </c>
    </row>
    <row r="92" spans="1:17" ht="15.75">
      <c r="A92" s="228"/>
      <c r="B92" s="228"/>
      <c r="C92" s="228">
        <v>4110</v>
      </c>
      <c r="D92" s="126" t="s">
        <v>287</v>
      </c>
      <c r="E92" s="229">
        <v>0</v>
      </c>
      <c r="F92" s="175">
        <v>760</v>
      </c>
      <c r="G92" s="230">
        <f>H92+Q92</f>
        <v>0</v>
      </c>
      <c r="H92" s="175">
        <f>SUM(I92:P92)</f>
        <v>0</v>
      </c>
      <c r="I92" s="231"/>
      <c r="J92" s="175">
        <v>0</v>
      </c>
      <c r="K92" s="175"/>
      <c r="L92" s="231"/>
      <c r="M92" s="231"/>
      <c r="N92" s="231"/>
      <c r="O92" s="231"/>
      <c r="P92" s="146"/>
      <c r="Q92" s="146"/>
    </row>
    <row r="93" spans="1:17" ht="15.75">
      <c r="A93" s="228"/>
      <c r="B93" s="228"/>
      <c r="C93" s="228">
        <v>4120</v>
      </c>
      <c r="D93" s="126" t="s">
        <v>288</v>
      </c>
      <c r="E93" s="229">
        <v>0</v>
      </c>
      <c r="F93" s="175">
        <v>140</v>
      </c>
      <c r="G93" s="230">
        <f>H93+Q93</f>
        <v>0</v>
      </c>
      <c r="H93" s="175">
        <f>SUM(I93:P93)</f>
        <v>0</v>
      </c>
      <c r="I93" s="231"/>
      <c r="J93" s="175">
        <v>0</v>
      </c>
      <c r="K93" s="175"/>
      <c r="L93" s="231"/>
      <c r="M93" s="231"/>
      <c r="N93" s="231"/>
      <c r="O93" s="231"/>
      <c r="P93" s="146"/>
      <c r="Q93" s="146"/>
    </row>
    <row r="94" spans="1:17" ht="15.75">
      <c r="A94" s="228"/>
      <c r="B94" s="228"/>
      <c r="C94" s="228">
        <v>4170</v>
      </c>
      <c r="D94" s="126" t="s">
        <v>290</v>
      </c>
      <c r="E94" s="229">
        <v>62.7</v>
      </c>
      <c r="F94" s="175">
        <v>8900</v>
      </c>
      <c r="G94" s="230">
        <f>H94+Q94</f>
        <v>5577</v>
      </c>
      <c r="H94" s="175">
        <f>SUM(I94:P94)</f>
        <v>5577</v>
      </c>
      <c r="I94" s="231">
        <v>5577</v>
      </c>
      <c r="J94" s="175"/>
      <c r="K94" s="175"/>
      <c r="L94" s="231"/>
      <c r="M94" s="231"/>
      <c r="N94" s="231"/>
      <c r="O94" s="231"/>
      <c r="P94" s="231"/>
      <c r="Q94" s="231"/>
    </row>
    <row r="95" spans="1:17" ht="15.75">
      <c r="A95" s="228"/>
      <c r="B95" s="228"/>
      <c r="C95" s="228">
        <v>4210</v>
      </c>
      <c r="D95" s="126" t="s">
        <v>268</v>
      </c>
      <c r="E95" s="229">
        <v>52.9</v>
      </c>
      <c r="F95" s="175">
        <v>34700</v>
      </c>
      <c r="G95" s="230">
        <f>H95+Q95</f>
        <v>18362.97</v>
      </c>
      <c r="H95" s="175">
        <f>SUM(I95:P95)</f>
        <v>18362.97</v>
      </c>
      <c r="I95" s="231"/>
      <c r="J95" s="231"/>
      <c r="K95" s="231">
        <v>18362.97</v>
      </c>
      <c r="L95" s="231"/>
      <c r="M95" s="231"/>
      <c r="N95" s="231"/>
      <c r="O95" s="231"/>
      <c r="P95" s="231"/>
      <c r="Q95" s="231"/>
    </row>
    <row r="96" spans="1:17" ht="15.75">
      <c r="A96" s="228"/>
      <c r="B96" s="228"/>
      <c r="C96" s="228">
        <v>4300</v>
      </c>
      <c r="D96" s="126" t="s">
        <v>261</v>
      </c>
      <c r="E96" s="229">
        <v>43.3</v>
      </c>
      <c r="F96" s="175">
        <v>46400</v>
      </c>
      <c r="G96" s="230">
        <f>H96+Q96</f>
        <v>20087.59</v>
      </c>
      <c r="H96" s="175">
        <f>SUM(I96:P96)</f>
        <v>20087.59</v>
      </c>
      <c r="I96" s="231"/>
      <c r="J96" s="231"/>
      <c r="K96" s="231">
        <v>20087.59</v>
      </c>
      <c r="L96" s="231"/>
      <c r="M96" s="231"/>
      <c r="N96" s="231"/>
      <c r="O96" s="231"/>
      <c r="P96" s="231"/>
      <c r="Q96" s="231"/>
    </row>
    <row r="97" spans="1:17" ht="15.75">
      <c r="A97" s="225"/>
      <c r="B97" s="225">
        <v>75095</v>
      </c>
      <c r="C97" s="225"/>
      <c r="D97" s="121" t="s">
        <v>42</v>
      </c>
      <c r="E97" s="226">
        <f>G97/F97*100</f>
        <v>43.50973364828541</v>
      </c>
      <c r="F97" s="146">
        <f aca="true" t="shared" si="25" ref="F97:Q97">SUM(F98:F101)</f>
        <v>147324</v>
      </c>
      <c r="G97" s="146">
        <f t="shared" si="25"/>
        <v>64100.28</v>
      </c>
      <c r="H97" s="146">
        <f t="shared" si="25"/>
        <v>64100.28</v>
      </c>
      <c r="I97" s="146">
        <f t="shared" si="25"/>
        <v>0</v>
      </c>
      <c r="J97" s="146">
        <f t="shared" si="25"/>
        <v>0</v>
      </c>
      <c r="K97" s="146">
        <f t="shared" si="25"/>
        <v>17590.55</v>
      </c>
      <c r="L97" s="146">
        <f t="shared" si="25"/>
        <v>0</v>
      </c>
      <c r="M97" s="146">
        <f t="shared" si="25"/>
        <v>46509.73</v>
      </c>
      <c r="N97" s="146">
        <f t="shared" si="25"/>
        <v>0</v>
      </c>
      <c r="O97" s="146">
        <f t="shared" si="25"/>
        <v>0</v>
      </c>
      <c r="P97" s="146">
        <f t="shared" si="25"/>
        <v>0</v>
      </c>
      <c r="Q97" s="146">
        <f t="shared" si="25"/>
        <v>0</v>
      </c>
    </row>
    <row r="98" spans="1:17" ht="15.75">
      <c r="A98" s="228"/>
      <c r="B98" s="228"/>
      <c r="C98" s="228">
        <v>3030</v>
      </c>
      <c r="D98" s="126" t="s">
        <v>309</v>
      </c>
      <c r="E98" s="229">
        <v>49</v>
      </c>
      <c r="F98" s="175">
        <v>94824</v>
      </c>
      <c r="G98" s="230">
        <f>H98+Q98</f>
        <v>46509.73</v>
      </c>
      <c r="H98" s="175">
        <f>SUM(I98:P98)</f>
        <v>46509.73</v>
      </c>
      <c r="I98" s="231"/>
      <c r="J98" s="231"/>
      <c r="K98" s="231"/>
      <c r="L98" s="231"/>
      <c r="M98" s="175">
        <v>46509.73</v>
      </c>
      <c r="N98" s="231"/>
      <c r="O98" s="231"/>
      <c r="P98" s="231"/>
      <c r="Q98" s="231"/>
    </row>
    <row r="99" spans="1:17" ht="15.75">
      <c r="A99" s="228"/>
      <c r="B99" s="228"/>
      <c r="C99" s="228">
        <v>4210</v>
      </c>
      <c r="D99" s="126" t="s">
        <v>268</v>
      </c>
      <c r="E99" s="229">
        <v>9.3</v>
      </c>
      <c r="F99" s="175">
        <v>4100</v>
      </c>
      <c r="G99" s="230">
        <f>H99+Q99</f>
        <v>380</v>
      </c>
      <c r="H99" s="175">
        <f>SUM(I99:P99)</f>
        <v>380</v>
      </c>
      <c r="I99" s="231"/>
      <c r="J99" s="231"/>
      <c r="K99" s="231">
        <v>380</v>
      </c>
      <c r="L99" s="231"/>
      <c r="M99" s="231"/>
      <c r="N99" s="231"/>
      <c r="O99" s="231"/>
      <c r="P99" s="231"/>
      <c r="Q99" s="231"/>
    </row>
    <row r="100" spans="1:17" ht="15.75">
      <c r="A100" s="228"/>
      <c r="B100" s="228"/>
      <c r="C100" s="228">
        <v>4300</v>
      </c>
      <c r="D100" s="126" t="s">
        <v>261</v>
      </c>
      <c r="E100" s="229">
        <v>0</v>
      </c>
      <c r="F100" s="175">
        <v>4100</v>
      </c>
      <c r="G100" s="230">
        <f>H100+Q100</f>
        <v>0</v>
      </c>
      <c r="H100" s="175">
        <f>SUM(I100:P100)</f>
        <v>0</v>
      </c>
      <c r="I100" s="231"/>
      <c r="J100" s="231"/>
      <c r="K100" s="231">
        <v>0</v>
      </c>
      <c r="L100" s="231"/>
      <c r="M100" s="231"/>
      <c r="N100" s="231"/>
      <c r="O100" s="231"/>
      <c r="P100" s="231"/>
      <c r="Q100" s="231"/>
    </row>
    <row r="101" spans="1:17" ht="15.75">
      <c r="A101" s="228"/>
      <c r="B101" s="228"/>
      <c r="C101" s="228">
        <v>4430</v>
      </c>
      <c r="D101" s="126" t="s">
        <v>274</v>
      </c>
      <c r="E101" s="229">
        <v>38.8</v>
      </c>
      <c r="F101" s="175">
        <v>44300</v>
      </c>
      <c r="G101" s="230">
        <f>H101+Q101</f>
        <v>17210.55</v>
      </c>
      <c r="H101" s="175">
        <f>SUM(I101:P101)</f>
        <v>17210.55</v>
      </c>
      <c r="I101" s="231"/>
      <c r="J101" s="231"/>
      <c r="K101" s="231">
        <v>17210.55</v>
      </c>
      <c r="L101" s="231"/>
      <c r="M101" s="231"/>
      <c r="N101" s="231"/>
      <c r="O101" s="231"/>
      <c r="P101" s="231"/>
      <c r="Q101" s="231"/>
    </row>
    <row r="102" spans="1:17" ht="31.5">
      <c r="A102" s="115" t="s">
        <v>310</v>
      </c>
      <c r="B102" s="115"/>
      <c r="C102" s="115"/>
      <c r="D102" s="115" t="s">
        <v>311</v>
      </c>
      <c r="E102" s="223">
        <f>G102/F102*100</f>
        <v>42.350215601965594</v>
      </c>
      <c r="F102" s="143">
        <f>SUM(F103+F105+F118+F120)</f>
        <v>1628000</v>
      </c>
      <c r="G102" s="143">
        <f>SUM(G105+G120)</f>
        <v>689461.5099999999</v>
      </c>
      <c r="H102" s="143">
        <f>H105+H118+H120</f>
        <v>86434.85</v>
      </c>
      <c r="I102" s="143">
        <f aca="true" t="shared" si="26" ref="I102:Q102">I105+I118</f>
        <v>26940.38</v>
      </c>
      <c r="J102" s="143">
        <f t="shared" si="26"/>
        <v>668.93</v>
      </c>
      <c r="K102" s="143">
        <f t="shared" si="26"/>
        <v>43705.579999999994</v>
      </c>
      <c r="L102" s="143">
        <f t="shared" si="26"/>
        <v>0</v>
      </c>
      <c r="M102" s="143">
        <f t="shared" si="26"/>
        <v>9120</v>
      </c>
      <c r="N102" s="143">
        <f t="shared" si="26"/>
        <v>0</v>
      </c>
      <c r="O102" s="143">
        <f t="shared" si="26"/>
        <v>0</v>
      </c>
      <c r="P102" s="143">
        <f t="shared" si="26"/>
        <v>0</v>
      </c>
      <c r="Q102" s="143">
        <f t="shared" si="26"/>
        <v>603026.6</v>
      </c>
    </row>
    <row r="103" spans="1:17" ht="15.75">
      <c r="A103" s="247"/>
      <c r="B103" s="247">
        <v>75405</v>
      </c>
      <c r="C103" s="247"/>
      <c r="D103" s="248" t="s">
        <v>312</v>
      </c>
      <c r="E103" s="249">
        <v>0</v>
      </c>
      <c r="F103" s="176">
        <f aca="true" t="shared" si="27" ref="F103:Q103">SUM(F104)</f>
        <v>20000</v>
      </c>
      <c r="G103" s="176">
        <f t="shared" si="27"/>
        <v>0</v>
      </c>
      <c r="H103" s="176">
        <f t="shared" si="27"/>
        <v>0</v>
      </c>
      <c r="I103" s="176">
        <f t="shared" si="27"/>
        <v>0</v>
      </c>
      <c r="J103" s="176">
        <f t="shared" si="27"/>
        <v>0</v>
      </c>
      <c r="K103" s="176">
        <f t="shared" si="27"/>
        <v>0</v>
      </c>
      <c r="L103" s="176">
        <f t="shared" si="27"/>
        <v>0</v>
      </c>
      <c r="M103" s="176">
        <f t="shared" si="27"/>
        <v>0</v>
      </c>
      <c r="N103" s="176">
        <f t="shared" si="27"/>
        <v>0</v>
      </c>
      <c r="O103" s="176">
        <f t="shared" si="27"/>
        <v>0</v>
      </c>
      <c r="P103" s="176">
        <f t="shared" si="27"/>
        <v>0</v>
      </c>
      <c r="Q103" s="176">
        <f t="shared" si="27"/>
        <v>0</v>
      </c>
    </row>
    <row r="104" spans="1:17" ht="47.25">
      <c r="A104" s="247"/>
      <c r="B104" s="247"/>
      <c r="C104" s="250">
        <v>6170</v>
      </c>
      <c r="D104" s="200" t="s">
        <v>313</v>
      </c>
      <c r="E104" s="251">
        <v>0</v>
      </c>
      <c r="F104" s="252">
        <f>'zał 11'!E51</f>
        <v>20000</v>
      </c>
      <c r="G104" s="230">
        <f>H104+Q104</f>
        <v>0</v>
      </c>
      <c r="H104" s="175">
        <f>SUM(I104:P104)</f>
        <v>0</v>
      </c>
      <c r="I104" s="252"/>
      <c r="J104" s="252"/>
      <c r="K104" s="252"/>
      <c r="L104" s="252"/>
      <c r="M104" s="176"/>
      <c r="N104" s="176"/>
      <c r="O104" s="176"/>
      <c r="P104" s="176"/>
      <c r="Q104" s="176">
        <f>'zał 11'!F51</f>
        <v>0</v>
      </c>
    </row>
    <row r="105" spans="1:17" ht="15.75">
      <c r="A105" s="225"/>
      <c r="B105" s="225">
        <v>75412</v>
      </c>
      <c r="C105" s="225"/>
      <c r="D105" s="121" t="s">
        <v>314</v>
      </c>
      <c r="E105" s="226">
        <f>G105/F105*100</f>
        <v>45.9624445191661</v>
      </c>
      <c r="F105" s="146">
        <f aca="true" t="shared" si="28" ref="F105:Q105">SUM(F106:F117)</f>
        <v>1487000</v>
      </c>
      <c r="G105" s="146">
        <f t="shared" si="28"/>
        <v>683461.5499999999</v>
      </c>
      <c r="H105" s="146">
        <f t="shared" si="28"/>
        <v>80434.89</v>
      </c>
      <c r="I105" s="146">
        <f t="shared" si="28"/>
        <v>26940.38</v>
      </c>
      <c r="J105" s="146">
        <f t="shared" si="28"/>
        <v>668.93</v>
      </c>
      <c r="K105" s="146">
        <f t="shared" si="28"/>
        <v>43705.579999999994</v>
      </c>
      <c r="L105" s="146">
        <f t="shared" si="28"/>
        <v>0</v>
      </c>
      <c r="M105" s="146">
        <f t="shared" si="28"/>
        <v>9120</v>
      </c>
      <c r="N105" s="146">
        <f t="shared" si="28"/>
        <v>0</v>
      </c>
      <c r="O105" s="146">
        <f t="shared" si="28"/>
        <v>0</v>
      </c>
      <c r="P105" s="146">
        <f t="shared" si="28"/>
        <v>0</v>
      </c>
      <c r="Q105" s="146">
        <f t="shared" si="28"/>
        <v>603026.6</v>
      </c>
    </row>
    <row r="106" spans="1:17" ht="15.75">
      <c r="A106" s="228"/>
      <c r="B106" s="228"/>
      <c r="C106" s="228">
        <v>3030</v>
      </c>
      <c r="D106" s="126" t="s">
        <v>309</v>
      </c>
      <c r="E106" s="229">
        <v>36.5</v>
      </c>
      <c r="F106" s="175">
        <v>25000</v>
      </c>
      <c r="G106" s="230">
        <f aca="true" t="shared" si="29" ref="G106:G111">H106+Q106</f>
        <v>9120</v>
      </c>
      <c r="H106" s="175">
        <f aca="true" t="shared" si="30" ref="H106:H117">SUM(I106:P106)</f>
        <v>9120</v>
      </c>
      <c r="I106" s="231"/>
      <c r="J106" s="231"/>
      <c r="K106" s="231"/>
      <c r="L106" s="231"/>
      <c r="M106" s="231">
        <v>9120</v>
      </c>
      <c r="N106" s="231"/>
      <c r="O106" s="231"/>
      <c r="P106" s="231"/>
      <c r="Q106" s="231"/>
    </row>
    <row r="107" spans="1:17" ht="15.75">
      <c r="A107" s="228"/>
      <c r="B107" s="228"/>
      <c r="C107" s="228">
        <v>4110</v>
      </c>
      <c r="D107" s="126" t="s">
        <v>287</v>
      </c>
      <c r="E107" s="229">
        <v>95.6</v>
      </c>
      <c r="F107" s="175">
        <v>700</v>
      </c>
      <c r="G107" s="230">
        <f t="shared" si="29"/>
        <v>668.93</v>
      </c>
      <c r="H107" s="175">
        <f t="shared" si="30"/>
        <v>668.93</v>
      </c>
      <c r="I107" s="231"/>
      <c r="J107" s="175">
        <v>668.93</v>
      </c>
      <c r="K107" s="175"/>
      <c r="L107" s="231"/>
      <c r="M107" s="231"/>
      <c r="N107" s="231"/>
      <c r="O107" s="231"/>
      <c r="P107" s="231"/>
      <c r="Q107" s="231"/>
    </row>
    <row r="108" spans="1:17" ht="15.75">
      <c r="A108" s="228"/>
      <c r="B108" s="228"/>
      <c r="C108" s="228">
        <v>4120</v>
      </c>
      <c r="D108" s="126" t="s">
        <v>315</v>
      </c>
      <c r="E108" s="229">
        <v>0</v>
      </c>
      <c r="F108" s="175">
        <v>100</v>
      </c>
      <c r="G108" s="230">
        <f t="shared" si="29"/>
        <v>0</v>
      </c>
      <c r="H108" s="175">
        <f t="shared" si="30"/>
        <v>0</v>
      </c>
      <c r="I108" s="231"/>
      <c r="J108" s="175">
        <v>0</v>
      </c>
      <c r="K108" s="175"/>
      <c r="L108" s="231"/>
      <c r="M108" s="231"/>
      <c r="N108" s="231"/>
      <c r="O108" s="231"/>
      <c r="P108" s="231"/>
      <c r="Q108" s="231"/>
    </row>
    <row r="109" spans="1:17" ht="15.75">
      <c r="A109" s="228"/>
      <c r="B109" s="228"/>
      <c r="C109" s="228">
        <v>4170</v>
      </c>
      <c r="D109" s="126" t="s">
        <v>290</v>
      </c>
      <c r="E109" s="229">
        <v>66</v>
      </c>
      <c r="F109" s="175">
        <v>40800</v>
      </c>
      <c r="G109" s="230">
        <f t="shared" si="29"/>
        <v>26940.38</v>
      </c>
      <c r="H109" s="175">
        <f t="shared" si="30"/>
        <v>26940.38</v>
      </c>
      <c r="I109" s="175">
        <v>26940.38</v>
      </c>
      <c r="J109" s="231"/>
      <c r="K109" s="231"/>
      <c r="L109" s="231"/>
      <c r="M109" s="231"/>
      <c r="N109" s="231"/>
      <c r="O109" s="231"/>
      <c r="P109" s="231"/>
      <c r="Q109" s="231"/>
    </row>
    <row r="110" spans="1:17" ht="15.75">
      <c r="A110" s="228"/>
      <c r="B110" s="228"/>
      <c r="C110" s="228">
        <v>4210</v>
      </c>
      <c r="D110" s="126" t="s">
        <v>268</v>
      </c>
      <c r="E110" s="229">
        <v>30.2</v>
      </c>
      <c r="F110" s="175">
        <v>26600</v>
      </c>
      <c r="G110" s="230">
        <f t="shared" si="29"/>
        <v>8021.88</v>
      </c>
      <c r="H110" s="175">
        <f t="shared" si="30"/>
        <v>8021.88</v>
      </c>
      <c r="I110" s="231"/>
      <c r="J110" s="231"/>
      <c r="K110" s="231">
        <v>8021.88</v>
      </c>
      <c r="L110" s="231"/>
      <c r="M110" s="231"/>
      <c r="N110" s="231"/>
      <c r="O110" s="231"/>
      <c r="P110" s="231"/>
      <c r="Q110" s="231"/>
    </row>
    <row r="111" spans="1:17" ht="15.75">
      <c r="A111" s="228"/>
      <c r="B111" s="228"/>
      <c r="C111" s="228">
        <v>4260</v>
      </c>
      <c r="D111" s="126" t="s">
        <v>292</v>
      </c>
      <c r="E111" s="229">
        <v>88.4</v>
      </c>
      <c r="F111" s="175">
        <v>20200</v>
      </c>
      <c r="G111" s="230">
        <f t="shared" si="29"/>
        <v>17865.89</v>
      </c>
      <c r="H111" s="175">
        <f t="shared" si="30"/>
        <v>17865.89</v>
      </c>
      <c r="I111" s="231"/>
      <c r="J111" s="231"/>
      <c r="K111" s="231">
        <v>17865.89</v>
      </c>
      <c r="L111" s="231"/>
      <c r="M111" s="231"/>
      <c r="N111" s="231"/>
      <c r="O111" s="231"/>
      <c r="P111" s="231"/>
      <c r="Q111" s="231"/>
    </row>
    <row r="112" spans="1:17" ht="15.75">
      <c r="A112" s="228"/>
      <c r="B112" s="228"/>
      <c r="C112" s="228">
        <v>4270</v>
      </c>
      <c r="D112" s="126" t="s">
        <v>293</v>
      </c>
      <c r="E112" s="229">
        <v>60.5</v>
      </c>
      <c r="F112" s="175">
        <v>15000</v>
      </c>
      <c r="G112" s="230">
        <v>9073.27</v>
      </c>
      <c r="H112" s="175">
        <f t="shared" si="30"/>
        <v>9073.21</v>
      </c>
      <c r="I112" s="231"/>
      <c r="J112" s="231"/>
      <c r="K112" s="231">
        <v>9073.21</v>
      </c>
      <c r="L112" s="231"/>
      <c r="M112" s="231"/>
      <c r="N112" s="231"/>
      <c r="O112" s="231"/>
      <c r="P112" s="231"/>
      <c r="Q112" s="231"/>
    </row>
    <row r="113" spans="1:17" ht="15.75">
      <c r="A113" s="228"/>
      <c r="B113" s="228"/>
      <c r="C113" s="228">
        <v>4280</v>
      </c>
      <c r="D113" s="126" t="s">
        <v>294</v>
      </c>
      <c r="E113" s="229">
        <v>0</v>
      </c>
      <c r="F113" s="175">
        <v>3500</v>
      </c>
      <c r="G113" s="230">
        <f>H113+Q113</f>
        <v>0</v>
      </c>
      <c r="H113" s="175">
        <f t="shared" si="30"/>
        <v>0</v>
      </c>
      <c r="I113" s="231"/>
      <c r="J113" s="231"/>
      <c r="K113" s="231">
        <v>0</v>
      </c>
      <c r="L113" s="231"/>
      <c r="M113" s="231"/>
      <c r="N113" s="231"/>
      <c r="O113" s="231"/>
      <c r="P113" s="231"/>
      <c r="Q113" s="231"/>
    </row>
    <row r="114" spans="1:17" ht="15.75">
      <c r="A114" s="228"/>
      <c r="B114" s="228"/>
      <c r="C114" s="228">
        <v>4300</v>
      </c>
      <c r="D114" s="126" t="s">
        <v>295</v>
      </c>
      <c r="E114" s="229">
        <v>4.8</v>
      </c>
      <c r="F114" s="175">
        <v>34600</v>
      </c>
      <c r="G114" s="230">
        <f>H114+Q114</f>
        <v>1662.6</v>
      </c>
      <c r="H114" s="175">
        <f t="shared" si="30"/>
        <v>1662.6</v>
      </c>
      <c r="I114" s="231"/>
      <c r="J114" s="231"/>
      <c r="K114" s="231">
        <v>1662.6</v>
      </c>
      <c r="L114" s="231"/>
      <c r="M114" s="231"/>
      <c r="N114" s="231"/>
      <c r="O114" s="231"/>
      <c r="P114" s="231"/>
      <c r="Q114" s="231"/>
    </row>
    <row r="115" spans="1:17" ht="15.75">
      <c r="A115" s="228"/>
      <c r="B115" s="228"/>
      <c r="C115" s="228">
        <v>4430</v>
      </c>
      <c r="D115" s="126" t="s">
        <v>274</v>
      </c>
      <c r="E115" s="229">
        <v>48.8</v>
      </c>
      <c r="F115" s="175">
        <v>14500</v>
      </c>
      <c r="G115" s="230">
        <f>H115+Q115</f>
        <v>7082</v>
      </c>
      <c r="H115" s="175">
        <f t="shared" si="30"/>
        <v>7082</v>
      </c>
      <c r="I115" s="231"/>
      <c r="J115" s="231"/>
      <c r="K115" s="231">
        <v>7082</v>
      </c>
      <c r="L115" s="231"/>
      <c r="M115" s="231"/>
      <c r="N115" s="231"/>
      <c r="O115" s="231"/>
      <c r="P115" s="231"/>
      <c r="Q115" s="231"/>
    </row>
    <row r="116" spans="1:17" ht="15.75">
      <c r="A116" s="225"/>
      <c r="B116" s="228"/>
      <c r="C116" s="228">
        <v>6050</v>
      </c>
      <c r="D116" s="126" t="s">
        <v>270</v>
      </c>
      <c r="E116" s="229">
        <v>46.4</v>
      </c>
      <c r="F116" s="175">
        <v>1300000</v>
      </c>
      <c r="G116" s="230">
        <f>H116+Q116</f>
        <v>603026.6</v>
      </c>
      <c r="H116" s="175">
        <f t="shared" si="30"/>
        <v>0</v>
      </c>
      <c r="I116" s="231"/>
      <c r="J116" s="231"/>
      <c r="K116" s="231"/>
      <c r="L116" s="231"/>
      <c r="M116" s="231"/>
      <c r="N116" s="231"/>
      <c r="O116" s="231"/>
      <c r="P116" s="231"/>
      <c r="Q116" s="175">
        <v>603026.6</v>
      </c>
    </row>
    <row r="117" spans="1:17" ht="63">
      <c r="A117" s="225"/>
      <c r="B117" s="228"/>
      <c r="C117" s="228">
        <v>6230</v>
      </c>
      <c r="D117" s="126" t="s">
        <v>316</v>
      </c>
      <c r="E117" s="229">
        <v>0</v>
      </c>
      <c r="F117" s="175">
        <f>'zał 11'!E56</f>
        <v>6000</v>
      </c>
      <c r="G117" s="230">
        <f>H117+Q117</f>
        <v>0</v>
      </c>
      <c r="H117" s="175">
        <f t="shared" si="30"/>
        <v>0</v>
      </c>
      <c r="I117" s="231"/>
      <c r="J117" s="231"/>
      <c r="K117" s="231"/>
      <c r="L117" s="231"/>
      <c r="M117" s="231"/>
      <c r="N117" s="231"/>
      <c r="O117" s="231"/>
      <c r="P117" s="231"/>
      <c r="Q117" s="175">
        <f>'zał 11'!F56</f>
        <v>0</v>
      </c>
    </row>
    <row r="118" spans="1:17" ht="15.75">
      <c r="A118" s="225"/>
      <c r="B118" s="225">
        <v>75421</v>
      </c>
      <c r="C118" s="225"/>
      <c r="D118" s="121" t="s">
        <v>317</v>
      </c>
      <c r="E118" s="226">
        <v>0</v>
      </c>
      <c r="F118" s="146">
        <f aca="true" t="shared" si="31" ref="F118:Q118">SUM(F119)</f>
        <v>115000</v>
      </c>
      <c r="G118" s="146">
        <f t="shared" si="31"/>
        <v>0</v>
      </c>
      <c r="H118" s="146">
        <f t="shared" si="31"/>
        <v>0</v>
      </c>
      <c r="I118" s="146">
        <f t="shared" si="31"/>
        <v>0</v>
      </c>
      <c r="J118" s="146">
        <f t="shared" si="31"/>
        <v>0</v>
      </c>
      <c r="K118" s="146">
        <f t="shared" si="31"/>
        <v>0</v>
      </c>
      <c r="L118" s="146">
        <f t="shared" si="31"/>
        <v>0</v>
      </c>
      <c r="M118" s="146">
        <f t="shared" si="31"/>
        <v>0</v>
      </c>
      <c r="N118" s="146">
        <f t="shared" si="31"/>
        <v>0</v>
      </c>
      <c r="O118" s="146">
        <f t="shared" si="31"/>
        <v>0</v>
      </c>
      <c r="P118" s="146">
        <f t="shared" si="31"/>
        <v>0</v>
      </c>
      <c r="Q118" s="146">
        <f t="shared" si="31"/>
        <v>0</v>
      </c>
    </row>
    <row r="119" spans="1:17" ht="15.75">
      <c r="A119" s="225"/>
      <c r="B119" s="228"/>
      <c r="C119" s="228">
        <v>4810</v>
      </c>
      <c r="D119" s="126" t="s">
        <v>318</v>
      </c>
      <c r="E119" s="229">
        <v>0</v>
      </c>
      <c r="F119" s="175">
        <v>115000</v>
      </c>
      <c r="G119" s="230">
        <f>H119+Q119</f>
        <v>0</v>
      </c>
      <c r="H119" s="175">
        <f>SUM(I119:P119)</f>
        <v>0</v>
      </c>
      <c r="I119" s="231"/>
      <c r="J119" s="231"/>
      <c r="K119" s="231"/>
      <c r="L119" s="231"/>
      <c r="M119" s="231"/>
      <c r="N119" s="231"/>
      <c r="O119" s="231"/>
      <c r="P119" s="231"/>
      <c r="Q119" s="231"/>
    </row>
    <row r="120" spans="1:17" ht="15.75">
      <c r="A120" s="225"/>
      <c r="B120" s="238">
        <v>75495</v>
      </c>
      <c r="C120" s="228"/>
      <c r="D120" s="253" t="s">
        <v>42</v>
      </c>
      <c r="E120" s="234">
        <v>100</v>
      </c>
      <c r="F120" s="241">
        <f aca="true" t="shared" si="32" ref="F120:Q120">SUM(F121)</f>
        <v>6000</v>
      </c>
      <c r="G120" s="241">
        <f t="shared" si="32"/>
        <v>5999.96</v>
      </c>
      <c r="H120" s="241">
        <f t="shared" si="32"/>
        <v>5999.96</v>
      </c>
      <c r="I120" s="241">
        <f t="shared" si="32"/>
        <v>0</v>
      </c>
      <c r="J120" s="241">
        <f t="shared" si="32"/>
        <v>0</v>
      </c>
      <c r="K120" s="241">
        <f t="shared" si="32"/>
        <v>5999.96</v>
      </c>
      <c r="L120" s="241">
        <f t="shared" si="32"/>
        <v>0</v>
      </c>
      <c r="M120" s="241">
        <f t="shared" si="32"/>
        <v>0</v>
      </c>
      <c r="N120" s="241">
        <f t="shared" si="32"/>
        <v>0</v>
      </c>
      <c r="O120" s="241">
        <f t="shared" si="32"/>
        <v>0</v>
      </c>
      <c r="P120" s="241">
        <f t="shared" si="32"/>
        <v>0</v>
      </c>
      <c r="Q120" s="241">
        <f t="shared" si="32"/>
        <v>0</v>
      </c>
    </row>
    <row r="121" spans="1:17" ht="15.75">
      <c r="A121" s="225"/>
      <c r="B121" s="238"/>
      <c r="C121" s="228">
        <v>4300</v>
      </c>
      <c r="D121" s="254" t="s">
        <v>319</v>
      </c>
      <c r="E121" s="229">
        <v>100</v>
      </c>
      <c r="F121" s="175">
        <v>6000</v>
      </c>
      <c r="G121" s="230">
        <f>H121+Q121</f>
        <v>5999.96</v>
      </c>
      <c r="H121" s="175">
        <f>SUM(I121:P121)</f>
        <v>5999.96</v>
      </c>
      <c r="I121" s="231"/>
      <c r="J121" s="231"/>
      <c r="K121" s="231">
        <v>5999.96</v>
      </c>
      <c r="L121" s="231"/>
      <c r="M121" s="231"/>
      <c r="N121" s="231"/>
      <c r="O121" s="231"/>
      <c r="P121" s="231"/>
      <c r="Q121" s="231"/>
    </row>
    <row r="122" spans="1:17" ht="78.75">
      <c r="A122" s="115">
        <v>756</v>
      </c>
      <c r="B122" s="115"/>
      <c r="C122" s="115"/>
      <c r="D122" s="115" t="s">
        <v>233</v>
      </c>
      <c r="E122" s="223">
        <v>35.1</v>
      </c>
      <c r="F122" s="143">
        <f aca="true" t="shared" si="33" ref="F122:Q122">SUM(F123)</f>
        <v>63500</v>
      </c>
      <c r="G122" s="143">
        <f t="shared" si="33"/>
        <v>22262.23</v>
      </c>
      <c r="H122" s="143">
        <f t="shared" si="33"/>
        <v>22262.23</v>
      </c>
      <c r="I122" s="143">
        <f t="shared" si="33"/>
        <v>19485.95</v>
      </c>
      <c r="J122" s="143">
        <f t="shared" si="33"/>
        <v>0</v>
      </c>
      <c r="K122" s="143">
        <f t="shared" si="33"/>
        <v>2776.28</v>
      </c>
      <c r="L122" s="143">
        <f t="shared" si="33"/>
        <v>0</v>
      </c>
      <c r="M122" s="143">
        <f t="shared" si="33"/>
        <v>0</v>
      </c>
      <c r="N122" s="143">
        <f t="shared" si="33"/>
        <v>0</v>
      </c>
      <c r="O122" s="143">
        <f t="shared" si="33"/>
        <v>0</v>
      </c>
      <c r="P122" s="143">
        <f t="shared" si="33"/>
        <v>0</v>
      </c>
      <c r="Q122" s="143">
        <f t="shared" si="33"/>
        <v>0</v>
      </c>
    </row>
    <row r="123" spans="1:17" ht="31.5">
      <c r="A123" s="225"/>
      <c r="B123" s="225">
        <v>75647</v>
      </c>
      <c r="C123" s="225"/>
      <c r="D123" s="132" t="s">
        <v>320</v>
      </c>
      <c r="E123" s="226">
        <v>35.1</v>
      </c>
      <c r="F123" s="146">
        <f aca="true" t="shared" si="34" ref="F123:Q123">SUM(F124:F125)</f>
        <v>63500</v>
      </c>
      <c r="G123" s="146">
        <f t="shared" si="34"/>
        <v>22262.23</v>
      </c>
      <c r="H123" s="146">
        <f t="shared" si="34"/>
        <v>22262.23</v>
      </c>
      <c r="I123" s="146">
        <f t="shared" si="34"/>
        <v>19485.95</v>
      </c>
      <c r="J123" s="146">
        <f t="shared" si="34"/>
        <v>0</v>
      </c>
      <c r="K123" s="146">
        <f t="shared" si="34"/>
        <v>2776.28</v>
      </c>
      <c r="L123" s="146">
        <f t="shared" si="34"/>
        <v>0</v>
      </c>
      <c r="M123" s="146">
        <f t="shared" si="34"/>
        <v>0</v>
      </c>
      <c r="N123" s="146">
        <f t="shared" si="34"/>
        <v>0</v>
      </c>
      <c r="O123" s="146">
        <f t="shared" si="34"/>
        <v>0</v>
      </c>
      <c r="P123" s="146">
        <f t="shared" si="34"/>
        <v>0</v>
      </c>
      <c r="Q123" s="146">
        <f t="shared" si="34"/>
        <v>0</v>
      </c>
    </row>
    <row r="124" spans="1:17" ht="15.75">
      <c r="A124" s="225"/>
      <c r="B124" s="228"/>
      <c r="C124" s="228">
        <v>4100</v>
      </c>
      <c r="D124" s="255" t="s">
        <v>321</v>
      </c>
      <c r="E124" s="229">
        <v>37.8</v>
      </c>
      <c r="F124" s="175">
        <v>51500</v>
      </c>
      <c r="G124" s="230">
        <f>H124+Q124</f>
        <v>19485.95</v>
      </c>
      <c r="H124" s="175">
        <f>SUM(I124:P124)</f>
        <v>19485.95</v>
      </c>
      <c r="I124" s="175">
        <v>19485.95</v>
      </c>
      <c r="J124" s="231"/>
      <c r="K124" s="231"/>
      <c r="L124" s="231"/>
      <c r="M124" s="231"/>
      <c r="N124" s="231"/>
      <c r="O124" s="231"/>
      <c r="P124" s="231"/>
      <c r="Q124" s="231"/>
    </row>
    <row r="125" spans="1:17" ht="15.75">
      <c r="A125" s="225"/>
      <c r="B125" s="228"/>
      <c r="C125" s="228">
        <v>4300</v>
      </c>
      <c r="D125" s="255" t="s">
        <v>261</v>
      </c>
      <c r="E125" s="229">
        <v>23.1</v>
      </c>
      <c r="F125" s="175">
        <v>12000</v>
      </c>
      <c r="G125" s="230">
        <f>H125+Q125</f>
        <v>2776.28</v>
      </c>
      <c r="H125" s="175">
        <f>SUM(I125:P125)</f>
        <v>2776.28</v>
      </c>
      <c r="I125" s="231"/>
      <c r="J125" s="231"/>
      <c r="K125" s="175">
        <v>2776.28</v>
      </c>
      <c r="L125" s="231"/>
      <c r="M125" s="231"/>
      <c r="N125" s="231"/>
      <c r="O125" s="231"/>
      <c r="P125" s="231"/>
      <c r="Q125" s="231"/>
    </row>
    <row r="126" spans="1:17" ht="15.75">
      <c r="A126" s="115">
        <v>757</v>
      </c>
      <c r="B126" s="115"/>
      <c r="C126" s="115"/>
      <c r="D126" s="115" t="s">
        <v>322</v>
      </c>
      <c r="E126" s="223">
        <v>36.7</v>
      </c>
      <c r="F126" s="143">
        <f>SUM(F127)</f>
        <v>1025521</v>
      </c>
      <c r="G126" s="143">
        <f>SUM(G127)</f>
        <v>376826.76</v>
      </c>
      <c r="H126" s="143">
        <f aca="true" t="shared" si="35" ref="H126:Q126">H127</f>
        <v>376826.76</v>
      </c>
      <c r="I126" s="143">
        <f t="shared" si="35"/>
        <v>0</v>
      </c>
      <c r="J126" s="143">
        <f t="shared" si="35"/>
        <v>0</v>
      </c>
      <c r="K126" s="143">
        <f t="shared" si="35"/>
        <v>0</v>
      </c>
      <c r="L126" s="143">
        <f t="shared" si="35"/>
        <v>0</v>
      </c>
      <c r="M126" s="143">
        <f t="shared" si="35"/>
        <v>0</v>
      </c>
      <c r="N126" s="143">
        <f t="shared" si="35"/>
        <v>0</v>
      </c>
      <c r="O126" s="143">
        <f t="shared" si="35"/>
        <v>376826.76</v>
      </c>
      <c r="P126" s="143">
        <f t="shared" si="35"/>
        <v>0</v>
      </c>
      <c r="Q126" s="143">
        <f t="shared" si="35"/>
        <v>0</v>
      </c>
    </row>
    <row r="127" spans="1:17" ht="31.5">
      <c r="A127" s="225"/>
      <c r="B127" s="225">
        <v>75702</v>
      </c>
      <c r="C127" s="225"/>
      <c r="D127" s="121" t="s">
        <v>323</v>
      </c>
      <c r="E127" s="226">
        <v>36.7</v>
      </c>
      <c r="F127" s="146">
        <f aca="true" t="shared" si="36" ref="F127:Q127">SUM(F128:F129)</f>
        <v>1025521</v>
      </c>
      <c r="G127" s="146">
        <f t="shared" si="36"/>
        <v>376826.76</v>
      </c>
      <c r="H127" s="146">
        <f t="shared" si="36"/>
        <v>376826.76</v>
      </c>
      <c r="I127" s="146">
        <f t="shared" si="36"/>
        <v>0</v>
      </c>
      <c r="J127" s="146">
        <f t="shared" si="36"/>
        <v>0</v>
      </c>
      <c r="K127" s="146">
        <f t="shared" si="36"/>
        <v>0</v>
      </c>
      <c r="L127" s="146">
        <f t="shared" si="36"/>
        <v>0</v>
      </c>
      <c r="M127" s="146">
        <f t="shared" si="36"/>
        <v>0</v>
      </c>
      <c r="N127" s="146">
        <f t="shared" si="36"/>
        <v>0</v>
      </c>
      <c r="O127" s="146">
        <f t="shared" si="36"/>
        <v>376826.76</v>
      </c>
      <c r="P127" s="146">
        <f t="shared" si="36"/>
        <v>0</v>
      </c>
      <c r="Q127" s="146">
        <f t="shared" si="36"/>
        <v>0</v>
      </c>
    </row>
    <row r="128" spans="1:17" ht="31.5">
      <c r="A128" s="225"/>
      <c r="B128" s="228"/>
      <c r="C128" s="228">
        <v>8010</v>
      </c>
      <c r="D128" s="26" t="s">
        <v>324</v>
      </c>
      <c r="E128" s="229">
        <v>16.1</v>
      </c>
      <c r="F128" s="175">
        <v>140000</v>
      </c>
      <c r="G128" s="230">
        <f>H128+Q128</f>
        <v>22500</v>
      </c>
      <c r="H128" s="175">
        <f>SUM(I128:P128)</f>
        <v>22500</v>
      </c>
      <c r="I128" s="231"/>
      <c r="J128" s="231"/>
      <c r="K128" s="231"/>
      <c r="L128" s="231"/>
      <c r="M128" s="231"/>
      <c r="N128" s="231"/>
      <c r="O128" s="175">
        <v>22500</v>
      </c>
      <c r="P128" s="231"/>
      <c r="Q128" s="231"/>
    </row>
    <row r="129" spans="1:17" ht="31.5">
      <c r="A129" s="225"/>
      <c r="B129" s="228"/>
      <c r="C129" s="228">
        <v>8110</v>
      </c>
      <c r="D129" s="126" t="s">
        <v>325</v>
      </c>
      <c r="E129" s="229">
        <v>40</v>
      </c>
      <c r="F129" s="175">
        <v>885521</v>
      </c>
      <c r="G129" s="230">
        <f>H129+Q129</f>
        <v>354326.76</v>
      </c>
      <c r="H129" s="175">
        <f>SUM(I129:P129)</f>
        <v>354326.76</v>
      </c>
      <c r="I129" s="231"/>
      <c r="J129" s="231"/>
      <c r="K129" s="231"/>
      <c r="L129" s="231"/>
      <c r="M129" s="231"/>
      <c r="N129" s="231"/>
      <c r="O129" s="175">
        <v>354326.76</v>
      </c>
      <c r="P129" s="231"/>
      <c r="Q129" s="231"/>
    </row>
    <row r="130" spans="1:17" ht="15.75">
      <c r="A130" s="115">
        <v>758</v>
      </c>
      <c r="B130" s="115"/>
      <c r="C130" s="115"/>
      <c r="D130" s="115" t="s">
        <v>129</v>
      </c>
      <c r="E130" s="223">
        <v>55.5</v>
      </c>
      <c r="F130" s="143">
        <f>SUM(F131+F133)</f>
        <v>595000</v>
      </c>
      <c r="G130" s="143">
        <f>SUM(G131)</f>
        <v>330098</v>
      </c>
      <c r="H130" s="143">
        <f aca="true" t="shared" si="37" ref="H130:Q130">H131+H133</f>
        <v>330098</v>
      </c>
      <c r="I130" s="143">
        <f t="shared" si="37"/>
        <v>0</v>
      </c>
      <c r="J130" s="143">
        <f t="shared" si="37"/>
        <v>0</v>
      </c>
      <c r="K130" s="143">
        <f t="shared" si="37"/>
        <v>0</v>
      </c>
      <c r="L130" s="143">
        <f t="shared" si="37"/>
        <v>0</v>
      </c>
      <c r="M130" s="143">
        <f t="shared" si="37"/>
        <v>0</v>
      </c>
      <c r="N130" s="143">
        <f t="shared" si="37"/>
        <v>0</v>
      </c>
      <c r="O130" s="143">
        <f t="shared" si="37"/>
        <v>0</v>
      </c>
      <c r="P130" s="143">
        <f t="shared" si="37"/>
        <v>0</v>
      </c>
      <c r="Q130" s="143">
        <f t="shared" si="37"/>
        <v>0</v>
      </c>
    </row>
    <row r="131" spans="1:17" ht="15.75">
      <c r="A131" s="225"/>
      <c r="B131" s="225">
        <v>75814</v>
      </c>
      <c r="C131" s="225"/>
      <c r="D131" s="121" t="s">
        <v>326</v>
      </c>
      <c r="E131" s="226">
        <v>73.4</v>
      </c>
      <c r="F131" s="146">
        <f>SUM(F132)</f>
        <v>450000</v>
      </c>
      <c r="G131" s="146">
        <f>SUM(G132)</f>
        <v>330098</v>
      </c>
      <c r="H131" s="146">
        <f aca="true" t="shared" si="38" ref="H131:Q131">SUM(H132)</f>
        <v>330098</v>
      </c>
      <c r="I131" s="146">
        <f t="shared" si="38"/>
        <v>0</v>
      </c>
      <c r="J131" s="146">
        <f t="shared" si="38"/>
        <v>0</v>
      </c>
      <c r="K131" s="146">
        <f t="shared" si="38"/>
        <v>0</v>
      </c>
      <c r="L131" s="146">
        <f t="shared" si="38"/>
        <v>0</v>
      </c>
      <c r="M131" s="146">
        <f t="shared" si="38"/>
        <v>0</v>
      </c>
      <c r="N131" s="146">
        <f t="shared" si="38"/>
        <v>0</v>
      </c>
      <c r="O131" s="146">
        <f t="shared" si="38"/>
        <v>0</v>
      </c>
      <c r="P131" s="146">
        <f t="shared" si="38"/>
        <v>0</v>
      </c>
      <c r="Q131" s="146">
        <f t="shared" si="38"/>
        <v>0</v>
      </c>
    </row>
    <row r="132" spans="1:17" ht="31.5">
      <c r="A132" s="225"/>
      <c r="B132" s="228"/>
      <c r="C132" s="228" t="s">
        <v>327</v>
      </c>
      <c r="D132" s="126" t="s">
        <v>328</v>
      </c>
      <c r="E132" s="229">
        <v>73.4</v>
      </c>
      <c r="F132" s="175">
        <v>450000</v>
      </c>
      <c r="G132" s="230">
        <f>H132+Q132</f>
        <v>330098</v>
      </c>
      <c r="H132" s="175">
        <v>330098</v>
      </c>
      <c r="I132" s="231"/>
      <c r="J132" s="231"/>
      <c r="K132" s="231">
        <v>0</v>
      </c>
      <c r="L132" s="231"/>
      <c r="M132" s="231"/>
      <c r="N132" s="231"/>
      <c r="O132" s="231"/>
      <c r="P132" s="231"/>
      <c r="Q132" s="231"/>
    </row>
    <row r="133" spans="1:17" ht="15.75">
      <c r="A133" s="225"/>
      <c r="B133" s="225">
        <v>75818</v>
      </c>
      <c r="C133" s="225"/>
      <c r="D133" s="121" t="s">
        <v>329</v>
      </c>
      <c r="E133" s="226">
        <v>0</v>
      </c>
      <c r="F133" s="146">
        <f>SUM(F134)</f>
        <v>145000</v>
      </c>
      <c r="G133" s="146">
        <v>0</v>
      </c>
      <c r="H133" s="146">
        <f aca="true" t="shared" si="39" ref="H133:Q133">H134</f>
        <v>0</v>
      </c>
      <c r="I133" s="146">
        <f t="shared" si="39"/>
        <v>0</v>
      </c>
      <c r="J133" s="146">
        <f t="shared" si="39"/>
        <v>0</v>
      </c>
      <c r="K133" s="146">
        <f t="shared" si="39"/>
        <v>0</v>
      </c>
      <c r="L133" s="146">
        <f t="shared" si="39"/>
        <v>0</v>
      </c>
      <c r="M133" s="146">
        <f t="shared" si="39"/>
        <v>0</v>
      </c>
      <c r="N133" s="146">
        <f t="shared" si="39"/>
        <v>0</v>
      </c>
      <c r="O133" s="146">
        <f t="shared" si="39"/>
        <v>0</v>
      </c>
      <c r="P133" s="146">
        <f t="shared" si="39"/>
        <v>0</v>
      </c>
      <c r="Q133" s="146">
        <f t="shared" si="39"/>
        <v>0</v>
      </c>
    </row>
    <row r="134" spans="1:17" ht="15.75">
      <c r="A134" s="225"/>
      <c r="B134" s="228"/>
      <c r="C134" s="228">
        <v>4810</v>
      </c>
      <c r="D134" s="126" t="s">
        <v>330</v>
      </c>
      <c r="E134" s="229">
        <v>0</v>
      </c>
      <c r="F134" s="175">
        <v>145000</v>
      </c>
      <c r="G134" s="230">
        <f>H134+Q134</f>
        <v>0</v>
      </c>
      <c r="H134" s="175">
        <f>SUM(I134:P134)</f>
        <v>0</v>
      </c>
      <c r="I134" s="231"/>
      <c r="J134" s="231"/>
      <c r="K134" s="231">
        <v>0</v>
      </c>
      <c r="L134" s="231"/>
      <c r="M134" s="231"/>
      <c r="N134" s="231"/>
      <c r="O134" s="231"/>
      <c r="P134" s="231"/>
      <c r="Q134" s="231"/>
    </row>
    <row r="135" spans="1:17" ht="15.75">
      <c r="A135" s="115">
        <v>801</v>
      </c>
      <c r="B135" s="115"/>
      <c r="C135" s="115"/>
      <c r="D135" s="115" t="s">
        <v>134</v>
      </c>
      <c r="E135" s="223">
        <f aca="true" t="shared" si="40" ref="E135:E164">G135/F135*100</f>
        <v>48.13683698532315</v>
      </c>
      <c r="F135" s="143">
        <f>SUM(F136+F160+F172+F195+F218+F233+F239+F256)</f>
        <v>20913074</v>
      </c>
      <c r="G135" s="143">
        <f>SUM(G136+G160+G172+G195+G218+G233+G239+G256)</f>
        <v>10066892.34</v>
      </c>
      <c r="H135" s="143">
        <f aca="true" t="shared" si="41" ref="H135:H158">G135</f>
        <v>10066892.34</v>
      </c>
      <c r="I135" s="143">
        <f>I136+I160+I172+I195+I218+I233+I239+I256</f>
        <v>5953403.6</v>
      </c>
      <c r="J135" s="143">
        <f>J136+J160+J172+J195+J218+J233+J239+J256</f>
        <v>999290.28</v>
      </c>
      <c r="K135" s="143">
        <f>K136+K160+K172+K195+K218+K233+K239+K256</f>
        <v>2742793.05</v>
      </c>
      <c r="L135" s="143">
        <f>SUM(L172+L256)</f>
        <v>318169.72</v>
      </c>
      <c r="M135" s="143">
        <f>M136+M160+M172+M195+M218+M233+M239+M256</f>
        <v>27519.71</v>
      </c>
      <c r="N135" s="143">
        <f>N136+N160+N172+N195+N218+N233+N239+N256</f>
        <v>0</v>
      </c>
      <c r="O135" s="143">
        <f>O136+O160+O172+O195+O218+O233+O239+O256</f>
        <v>0</v>
      </c>
      <c r="P135" s="143">
        <f>P136+P160+P172+P195+P218+P233+P239+P256</f>
        <v>0</v>
      </c>
      <c r="Q135" s="143">
        <f>Q136+Q160+Q172+Q195+Q218+Q233+Q239+Q256</f>
        <v>10004</v>
      </c>
    </row>
    <row r="136" spans="1:17" ht="15.75">
      <c r="A136" s="225"/>
      <c r="B136" s="225">
        <v>80101</v>
      </c>
      <c r="C136" s="225"/>
      <c r="D136" s="121" t="s">
        <v>135</v>
      </c>
      <c r="E136" s="256">
        <f t="shared" si="40"/>
        <v>47.80569568752946</v>
      </c>
      <c r="F136" s="146">
        <f>SUM(F137:F159)</f>
        <v>7604736</v>
      </c>
      <c r="G136" s="146">
        <f>SUM(G137:G159)</f>
        <v>3635496.95</v>
      </c>
      <c r="H136" s="257">
        <f t="shared" si="41"/>
        <v>3635496.95</v>
      </c>
      <c r="I136" s="146">
        <f>SUM(I140:I159)</f>
        <v>2515649.5700000003</v>
      </c>
      <c r="J136" s="146">
        <f>SUM(J137:J159)</f>
        <v>413568.93</v>
      </c>
      <c r="K136" s="146">
        <f>SUM(K137:K159)</f>
        <v>686584.8099999999</v>
      </c>
      <c r="L136" s="146"/>
      <c r="M136" s="146">
        <f>SUM(M137:M159)</f>
        <v>18839.649999999998</v>
      </c>
      <c r="N136" s="146">
        <f>SUM(N137:N159)</f>
        <v>0</v>
      </c>
      <c r="O136" s="146">
        <f>SUM(O137:O159)</f>
        <v>0</v>
      </c>
      <c r="P136" s="146">
        <f>SUM(P137:P159)</f>
        <v>0</v>
      </c>
      <c r="Q136" s="146">
        <f>SUM(Q137:Q159)</f>
        <v>854</v>
      </c>
    </row>
    <row r="137" spans="1:17" ht="21.75" customHeight="1">
      <c r="A137" s="228"/>
      <c r="B137" s="228"/>
      <c r="C137" s="228">
        <v>3020</v>
      </c>
      <c r="D137" s="126" t="s">
        <v>331</v>
      </c>
      <c r="E137" s="251">
        <f t="shared" si="40"/>
        <v>32.93738443131141</v>
      </c>
      <c r="F137" s="175">
        <v>55162</v>
      </c>
      <c r="G137" s="175">
        <v>18168.92</v>
      </c>
      <c r="H137" s="252">
        <f t="shared" si="41"/>
        <v>18168.92</v>
      </c>
      <c r="I137" s="175"/>
      <c r="J137" s="175"/>
      <c r="K137" s="175"/>
      <c r="L137" s="175"/>
      <c r="M137" s="175">
        <v>18168.92</v>
      </c>
      <c r="N137" s="175"/>
      <c r="O137" s="175"/>
      <c r="P137" s="175"/>
      <c r="Q137" s="175"/>
    </row>
    <row r="138" spans="1:17" ht="15.75">
      <c r="A138" s="225"/>
      <c r="B138" s="228"/>
      <c r="C138" s="228">
        <v>3050</v>
      </c>
      <c r="D138" s="126" t="s">
        <v>332</v>
      </c>
      <c r="E138" s="251">
        <f t="shared" si="40"/>
        <v>47.187692307692316</v>
      </c>
      <c r="F138" s="175">
        <v>650</v>
      </c>
      <c r="G138" s="175">
        <v>306.72</v>
      </c>
      <c r="H138" s="252">
        <f t="shared" si="41"/>
        <v>306.72</v>
      </c>
      <c r="I138" s="175"/>
      <c r="J138" s="175"/>
      <c r="K138" s="175"/>
      <c r="L138" s="175"/>
      <c r="M138" s="175">
        <v>306.73</v>
      </c>
      <c r="N138" s="175"/>
      <c r="O138" s="175"/>
      <c r="P138" s="175"/>
      <c r="Q138" s="175"/>
    </row>
    <row r="139" spans="1:17" ht="15.75">
      <c r="A139" s="225"/>
      <c r="B139" s="228"/>
      <c r="C139" s="228">
        <v>3240</v>
      </c>
      <c r="D139" s="126" t="s">
        <v>333</v>
      </c>
      <c r="E139" s="251">
        <f t="shared" si="40"/>
        <v>8</v>
      </c>
      <c r="F139" s="175">
        <v>4550</v>
      </c>
      <c r="G139" s="175">
        <v>364</v>
      </c>
      <c r="H139" s="252">
        <f t="shared" si="41"/>
        <v>364</v>
      </c>
      <c r="I139" s="175"/>
      <c r="J139" s="175"/>
      <c r="K139" s="175"/>
      <c r="L139" s="175"/>
      <c r="M139" s="175">
        <v>364</v>
      </c>
      <c r="N139" s="175"/>
      <c r="O139" s="175"/>
      <c r="P139" s="175"/>
      <c r="Q139" s="175"/>
    </row>
    <row r="140" spans="1:17" ht="15.75">
      <c r="A140" s="225"/>
      <c r="B140" s="228"/>
      <c r="C140" s="228">
        <v>4010</v>
      </c>
      <c r="D140" s="126" t="s">
        <v>334</v>
      </c>
      <c r="E140" s="251">
        <f t="shared" si="40"/>
        <v>45.11847368034363</v>
      </c>
      <c r="F140" s="175">
        <v>4804603</v>
      </c>
      <c r="G140" s="175">
        <v>2167763.54</v>
      </c>
      <c r="H140" s="252">
        <f t="shared" si="41"/>
        <v>2167763.54</v>
      </c>
      <c r="I140" s="175">
        <v>2167763.54</v>
      </c>
      <c r="J140" s="175"/>
      <c r="K140" s="175"/>
      <c r="L140" s="175"/>
      <c r="M140" s="175"/>
      <c r="N140" s="175"/>
      <c r="O140" s="175"/>
      <c r="P140" s="175"/>
      <c r="Q140" s="175"/>
    </row>
    <row r="141" spans="1:17" ht="15.75">
      <c r="A141" s="225"/>
      <c r="B141" s="228"/>
      <c r="C141" s="228">
        <v>4040</v>
      </c>
      <c r="D141" s="126" t="s">
        <v>286</v>
      </c>
      <c r="E141" s="251">
        <f t="shared" si="40"/>
        <v>97.05549826778645</v>
      </c>
      <c r="F141" s="175">
        <v>355903</v>
      </c>
      <c r="G141" s="175">
        <v>345423.43</v>
      </c>
      <c r="H141" s="252">
        <f t="shared" si="41"/>
        <v>345423.43</v>
      </c>
      <c r="I141" s="175">
        <v>345423.43</v>
      </c>
      <c r="J141" s="175"/>
      <c r="K141" s="175"/>
      <c r="L141" s="175"/>
      <c r="M141" s="175"/>
      <c r="N141" s="175"/>
      <c r="O141" s="175"/>
      <c r="P141" s="175"/>
      <c r="Q141" s="175"/>
    </row>
    <row r="142" spans="1:17" ht="15.75">
      <c r="A142" s="225"/>
      <c r="B142" s="228"/>
      <c r="C142" s="228">
        <v>4110</v>
      </c>
      <c r="D142" s="126" t="s">
        <v>287</v>
      </c>
      <c r="E142" s="251">
        <f t="shared" si="40"/>
        <v>45.84188954675377</v>
      </c>
      <c r="F142" s="175">
        <v>783680</v>
      </c>
      <c r="G142" s="175">
        <v>359253.72</v>
      </c>
      <c r="H142" s="252">
        <f t="shared" si="41"/>
        <v>359253.72</v>
      </c>
      <c r="I142" s="175"/>
      <c r="J142" s="252">
        <v>359253.72</v>
      </c>
      <c r="K142" s="175"/>
      <c r="L142" s="175"/>
      <c r="M142" s="175"/>
      <c r="N142" s="175"/>
      <c r="O142" s="175"/>
      <c r="P142" s="175"/>
      <c r="Q142" s="175"/>
    </row>
    <row r="143" spans="1:17" ht="15.75">
      <c r="A143" s="225"/>
      <c r="B143" s="228"/>
      <c r="C143" s="228">
        <v>4120</v>
      </c>
      <c r="D143" s="126" t="s">
        <v>288</v>
      </c>
      <c r="E143" s="251">
        <f t="shared" si="40"/>
        <v>42.98041496534042</v>
      </c>
      <c r="F143" s="175">
        <v>126372</v>
      </c>
      <c r="G143" s="175">
        <v>54315.21</v>
      </c>
      <c r="H143" s="252">
        <f t="shared" si="41"/>
        <v>54315.21</v>
      </c>
      <c r="I143" s="175"/>
      <c r="J143" s="175">
        <v>54315.21</v>
      </c>
      <c r="K143" s="175"/>
      <c r="L143" s="175"/>
      <c r="M143" s="175"/>
      <c r="N143" s="175"/>
      <c r="O143" s="175"/>
      <c r="P143" s="175"/>
      <c r="Q143" s="175"/>
    </row>
    <row r="144" spans="1:17" ht="15.75">
      <c r="A144" s="225"/>
      <c r="B144" s="228"/>
      <c r="C144" s="228">
        <v>4170</v>
      </c>
      <c r="D144" s="126" t="s">
        <v>290</v>
      </c>
      <c r="E144" s="251">
        <f t="shared" si="40"/>
        <v>85.12270998963014</v>
      </c>
      <c r="F144" s="175">
        <v>2893</v>
      </c>
      <c r="G144" s="175">
        <v>2462.6</v>
      </c>
      <c r="H144" s="252">
        <f t="shared" si="41"/>
        <v>2462.6</v>
      </c>
      <c r="I144" s="175">
        <v>2462.6</v>
      </c>
      <c r="J144" s="175"/>
      <c r="K144" s="175"/>
      <c r="L144" s="175"/>
      <c r="M144" s="175"/>
      <c r="N144" s="175"/>
      <c r="O144" s="175"/>
      <c r="P144" s="175"/>
      <c r="Q144" s="175"/>
    </row>
    <row r="145" spans="1:17" ht="15.75">
      <c r="A145" s="225"/>
      <c r="B145" s="228"/>
      <c r="C145" s="228">
        <v>4210</v>
      </c>
      <c r="D145" s="126" t="s">
        <v>268</v>
      </c>
      <c r="E145" s="251">
        <f t="shared" si="40"/>
        <v>46.85929433504649</v>
      </c>
      <c r="F145" s="175">
        <v>86585</v>
      </c>
      <c r="G145" s="175">
        <v>40573.12</v>
      </c>
      <c r="H145" s="252">
        <f t="shared" si="41"/>
        <v>40573.12</v>
      </c>
      <c r="I145" s="175"/>
      <c r="J145" s="175"/>
      <c r="K145" s="175">
        <v>40573.12</v>
      </c>
      <c r="L145" s="175"/>
      <c r="M145" s="175"/>
      <c r="N145" s="175"/>
      <c r="O145" s="175"/>
      <c r="P145" s="175"/>
      <c r="Q145" s="175"/>
    </row>
    <row r="146" spans="1:17" ht="31.5">
      <c r="A146" s="228"/>
      <c r="B146" s="228"/>
      <c r="C146" s="228">
        <v>4240</v>
      </c>
      <c r="D146" s="126" t="s">
        <v>335</v>
      </c>
      <c r="E146" s="251">
        <f t="shared" si="40"/>
        <v>33.9844705882353</v>
      </c>
      <c r="F146" s="175">
        <v>17000</v>
      </c>
      <c r="G146" s="175">
        <v>5777.36</v>
      </c>
      <c r="H146" s="252">
        <f t="shared" si="41"/>
        <v>5777.36</v>
      </c>
      <c r="I146" s="175"/>
      <c r="J146" s="175"/>
      <c r="K146" s="175">
        <v>5777.36</v>
      </c>
      <c r="L146" s="175"/>
      <c r="M146" s="175"/>
      <c r="N146" s="175"/>
      <c r="O146" s="175"/>
      <c r="P146" s="175"/>
      <c r="Q146" s="175"/>
    </row>
    <row r="147" spans="1:17" ht="15.75">
      <c r="A147" s="228"/>
      <c r="B147" s="228"/>
      <c r="C147" s="228">
        <v>4260</v>
      </c>
      <c r="D147" s="126" t="s">
        <v>336</v>
      </c>
      <c r="E147" s="251">
        <f t="shared" si="40"/>
        <v>67.79425546605293</v>
      </c>
      <c r="F147" s="175">
        <v>434500</v>
      </c>
      <c r="G147" s="175">
        <v>294566.04</v>
      </c>
      <c r="H147" s="252">
        <f t="shared" si="41"/>
        <v>294566.04</v>
      </c>
      <c r="I147" s="175"/>
      <c r="J147" s="175"/>
      <c r="K147" s="175">
        <v>294566.04</v>
      </c>
      <c r="L147" s="175"/>
      <c r="M147" s="175"/>
      <c r="N147" s="175"/>
      <c r="O147" s="175"/>
      <c r="P147" s="175"/>
      <c r="Q147" s="175"/>
    </row>
    <row r="148" spans="1:17" ht="15.75">
      <c r="A148" s="228"/>
      <c r="B148" s="228"/>
      <c r="C148" s="228">
        <v>4270</v>
      </c>
      <c r="D148" s="126" t="s">
        <v>272</v>
      </c>
      <c r="E148" s="251">
        <f t="shared" si="40"/>
        <v>58.61400532268796</v>
      </c>
      <c r="F148" s="175">
        <v>150300</v>
      </c>
      <c r="G148" s="175">
        <v>88096.85</v>
      </c>
      <c r="H148" s="252">
        <f t="shared" si="41"/>
        <v>88096.85</v>
      </c>
      <c r="I148" s="175"/>
      <c r="J148" s="175"/>
      <c r="K148" s="175">
        <f aca="true" t="shared" si="42" ref="K148:K159">H148</f>
        <v>88096.85</v>
      </c>
      <c r="L148" s="175"/>
      <c r="M148" s="175"/>
      <c r="N148" s="175"/>
      <c r="O148" s="175"/>
      <c r="P148" s="175"/>
      <c r="Q148" s="175"/>
    </row>
    <row r="149" spans="1:17" ht="15.75">
      <c r="A149" s="228"/>
      <c r="B149" s="228"/>
      <c r="C149" s="228">
        <v>4280</v>
      </c>
      <c r="D149" s="126" t="s">
        <v>337</v>
      </c>
      <c r="E149" s="251">
        <f t="shared" si="40"/>
        <v>19.820397690827456</v>
      </c>
      <c r="F149" s="175">
        <v>6236</v>
      </c>
      <c r="G149" s="175">
        <v>1236</v>
      </c>
      <c r="H149" s="252">
        <f t="shared" si="41"/>
        <v>1236</v>
      </c>
      <c r="I149" s="231"/>
      <c r="J149" s="231"/>
      <c r="K149" s="175">
        <f t="shared" si="42"/>
        <v>1236</v>
      </c>
      <c r="L149" s="231"/>
      <c r="M149" s="231"/>
      <c r="N149" s="231"/>
      <c r="O149" s="231"/>
      <c r="P149" s="231"/>
      <c r="Q149" s="231"/>
    </row>
    <row r="150" spans="1:17" ht="15.75">
      <c r="A150" s="228"/>
      <c r="B150" s="228"/>
      <c r="C150" s="228">
        <v>4300</v>
      </c>
      <c r="D150" s="126" t="s">
        <v>261</v>
      </c>
      <c r="E150" s="251">
        <f t="shared" si="40"/>
        <v>62.4232995014245</v>
      </c>
      <c r="F150" s="175">
        <v>67392</v>
      </c>
      <c r="G150" s="175">
        <v>42068.31</v>
      </c>
      <c r="H150" s="252">
        <f t="shared" si="41"/>
        <v>42068.31</v>
      </c>
      <c r="I150" s="175"/>
      <c r="J150" s="175"/>
      <c r="K150" s="175">
        <f t="shared" si="42"/>
        <v>42068.31</v>
      </c>
      <c r="L150" s="175"/>
      <c r="M150" s="175"/>
      <c r="N150" s="175"/>
      <c r="O150" s="175"/>
      <c r="P150" s="175"/>
      <c r="Q150" s="175"/>
    </row>
    <row r="151" spans="1:17" ht="15.75">
      <c r="A151" s="228"/>
      <c r="B151" s="228"/>
      <c r="C151" s="228">
        <v>4350</v>
      </c>
      <c r="D151" s="126" t="s">
        <v>296</v>
      </c>
      <c r="E151" s="251">
        <f t="shared" si="40"/>
        <v>44.647450110864746</v>
      </c>
      <c r="F151" s="175">
        <v>2255</v>
      </c>
      <c r="G151" s="175">
        <v>1006.8</v>
      </c>
      <c r="H151" s="252">
        <f t="shared" si="41"/>
        <v>1006.8</v>
      </c>
      <c r="I151" s="231"/>
      <c r="J151" s="231"/>
      <c r="K151" s="175">
        <f t="shared" si="42"/>
        <v>1006.8</v>
      </c>
      <c r="L151" s="231"/>
      <c r="M151" s="231"/>
      <c r="N151" s="231"/>
      <c r="O151" s="231"/>
      <c r="P151" s="231"/>
      <c r="Q151" s="231"/>
    </row>
    <row r="152" spans="1:17" ht="31.5">
      <c r="A152" s="228"/>
      <c r="B152" s="228"/>
      <c r="C152" s="228">
        <v>4370</v>
      </c>
      <c r="D152" s="126" t="s">
        <v>338</v>
      </c>
      <c r="E152" s="251">
        <f t="shared" si="40"/>
        <v>42.78565988466978</v>
      </c>
      <c r="F152" s="175">
        <v>9191</v>
      </c>
      <c r="G152" s="175">
        <v>3932.43</v>
      </c>
      <c r="H152" s="252">
        <f t="shared" si="41"/>
        <v>3932.43</v>
      </c>
      <c r="I152" s="175"/>
      <c r="J152" s="175"/>
      <c r="K152" s="175">
        <f t="shared" si="42"/>
        <v>3932.43</v>
      </c>
      <c r="L152" s="175"/>
      <c r="M152" s="175"/>
      <c r="N152" s="175"/>
      <c r="O152" s="175"/>
      <c r="P152" s="175"/>
      <c r="Q152" s="175"/>
    </row>
    <row r="153" spans="1:17" ht="15.75">
      <c r="A153" s="228"/>
      <c r="B153" s="228"/>
      <c r="C153" s="228">
        <v>4410</v>
      </c>
      <c r="D153" s="126" t="s">
        <v>301</v>
      </c>
      <c r="E153" s="251">
        <f t="shared" si="40"/>
        <v>23.844587884806355</v>
      </c>
      <c r="F153" s="175">
        <v>4028</v>
      </c>
      <c r="G153" s="175">
        <v>960.46</v>
      </c>
      <c r="H153" s="252">
        <f t="shared" si="41"/>
        <v>960.46</v>
      </c>
      <c r="I153" s="175"/>
      <c r="J153" s="175"/>
      <c r="K153" s="175">
        <f t="shared" si="42"/>
        <v>960.46</v>
      </c>
      <c r="L153" s="175"/>
      <c r="M153" s="175"/>
      <c r="N153" s="175"/>
      <c r="O153" s="175"/>
      <c r="P153" s="175"/>
      <c r="Q153" s="175"/>
    </row>
    <row r="154" spans="1:17" ht="15.75">
      <c r="A154" s="228"/>
      <c r="B154" s="228"/>
      <c r="C154" s="228">
        <v>4430</v>
      </c>
      <c r="D154" s="126" t="s">
        <v>339</v>
      </c>
      <c r="E154" s="251">
        <f t="shared" si="40"/>
        <v>90.29427993378701</v>
      </c>
      <c r="F154" s="175">
        <v>5437</v>
      </c>
      <c r="G154" s="175">
        <v>4909.3</v>
      </c>
      <c r="H154" s="252">
        <f t="shared" si="41"/>
        <v>4909.3</v>
      </c>
      <c r="I154" s="175"/>
      <c r="J154" s="175"/>
      <c r="K154" s="175">
        <f t="shared" si="42"/>
        <v>4909.3</v>
      </c>
      <c r="L154" s="175"/>
      <c r="M154" s="175"/>
      <c r="N154" s="175"/>
      <c r="O154" s="175"/>
      <c r="P154" s="175"/>
      <c r="Q154" s="175"/>
    </row>
    <row r="155" spans="1:17" ht="31.5">
      <c r="A155" s="228"/>
      <c r="B155" s="228"/>
      <c r="C155" s="228">
        <v>4440</v>
      </c>
      <c r="D155" s="126" t="s">
        <v>303</v>
      </c>
      <c r="E155" s="251">
        <f t="shared" si="40"/>
        <v>78.1377063199528</v>
      </c>
      <c r="F155" s="175">
        <v>252581</v>
      </c>
      <c r="G155" s="175">
        <v>197361</v>
      </c>
      <c r="H155" s="252">
        <f t="shared" si="41"/>
        <v>197361</v>
      </c>
      <c r="I155" s="175"/>
      <c r="J155" s="175"/>
      <c r="K155" s="175">
        <f t="shared" si="42"/>
        <v>197361</v>
      </c>
      <c r="L155" s="175"/>
      <c r="M155" s="175"/>
      <c r="N155" s="175"/>
      <c r="O155" s="175"/>
      <c r="P155" s="175"/>
      <c r="Q155" s="175"/>
    </row>
    <row r="156" spans="1:17" ht="31.5">
      <c r="A156" s="228"/>
      <c r="B156" s="228"/>
      <c r="C156" s="228">
        <v>4700</v>
      </c>
      <c r="D156" s="126" t="s">
        <v>305</v>
      </c>
      <c r="E156" s="251">
        <f t="shared" si="40"/>
        <v>30.97872340425532</v>
      </c>
      <c r="F156" s="175">
        <v>4700</v>
      </c>
      <c r="G156" s="175">
        <v>1456</v>
      </c>
      <c r="H156" s="252">
        <f t="shared" si="41"/>
        <v>1456</v>
      </c>
      <c r="I156" s="175"/>
      <c r="J156" s="175"/>
      <c r="K156" s="175">
        <f t="shared" si="42"/>
        <v>1456</v>
      </c>
      <c r="L156" s="175"/>
      <c r="M156" s="175"/>
      <c r="N156" s="175"/>
      <c r="O156" s="175"/>
      <c r="P156" s="175"/>
      <c r="Q156" s="175"/>
    </row>
    <row r="157" spans="1:17" ht="31.5">
      <c r="A157" s="228"/>
      <c r="B157" s="228"/>
      <c r="C157" s="228">
        <v>4740</v>
      </c>
      <c r="D157" s="126" t="s">
        <v>340</v>
      </c>
      <c r="E157" s="251">
        <f t="shared" si="40"/>
        <v>13.737704918032787</v>
      </c>
      <c r="F157" s="175">
        <v>4087</v>
      </c>
      <c r="G157" s="175">
        <v>561.46</v>
      </c>
      <c r="H157" s="252">
        <f t="shared" si="41"/>
        <v>561.46</v>
      </c>
      <c r="I157" s="175"/>
      <c r="J157" s="175"/>
      <c r="K157" s="175">
        <f t="shared" si="42"/>
        <v>561.46</v>
      </c>
      <c r="L157" s="175"/>
      <c r="M157" s="175"/>
      <c r="N157" s="175"/>
      <c r="O157" s="175"/>
      <c r="P157" s="175"/>
      <c r="Q157" s="175"/>
    </row>
    <row r="158" spans="1:17" ht="31.5">
      <c r="A158" s="228"/>
      <c r="B158" s="228"/>
      <c r="C158" s="228">
        <v>4750</v>
      </c>
      <c r="D158" s="126" t="s">
        <v>341</v>
      </c>
      <c r="E158" s="251">
        <f t="shared" si="40"/>
        <v>36.59890553512156</v>
      </c>
      <c r="F158" s="175">
        <v>11147</v>
      </c>
      <c r="G158" s="175">
        <v>4079.68</v>
      </c>
      <c r="H158" s="252">
        <f t="shared" si="41"/>
        <v>4079.68</v>
      </c>
      <c r="I158" s="175"/>
      <c r="J158" s="175"/>
      <c r="K158" s="175">
        <f t="shared" si="42"/>
        <v>4079.68</v>
      </c>
      <c r="L158" s="175"/>
      <c r="M158" s="175"/>
      <c r="N158" s="175"/>
      <c r="O158" s="175"/>
      <c r="P158" s="175"/>
      <c r="Q158" s="175"/>
    </row>
    <row r="159" spans="1:17" ht="15.75">
      <c r="A159" s="228"/>
      <c r="B159" s="228"/>
      <c r="C159" s="228">
        <v>6050</v>
      </c>
      <c r="D159" s="126" t="s">
        <v>270</v>
      </c>
      <c r="E159" s="251">
        <f t="shared" si="40"/>
        <v>0.20554341442751106</v>
      </c>
      <c r="F159" s="175">
        <f>'zał 11'!E60</f>
        <v>415484</v>
      </c>
      <c r="G159" s="175">
        <v>854</v>
      </c>
      <c r="H159" s="252">
        <v>0</v>
      </c>
      <c r="I159" s="175"/>
      <c r="J159" s="175"/>
      <c r="K159" s="175">
        <f t="shared" si="42"/>
        <v>0</v>
      </c>
      <c r="L159" s="175"/>
      <c r="M159" s="175"/>
      <c r="N159" s="175"/>
      <c r="O159" s="175"/>
      <c r="P159" s="175"/>
      <c r="Q159" s="175">
        <f>'zał 11'!F60</f>
        <v>854</v>
      </c>
    </row>
    <row r="160" spans="1:17" ht="31.5">
      <c r="A160" s="225"/>
      <c r="B160" s="225">
        <v>80103</v>
      </c>
      <c r="C160" s="225"/>
      <c r="D160" s="121" t="s">
        <v>342</v>
      </c>
      <c r="E160" s="256">
        <f t="shared" si="40"/>
        <v>48.53220673515837</v>
      </c>
      <c r="F160" s="146">
        <f>SUM(F161:F171)</f>
        <v>311084</v>
      </c>
      <c r="G160" s="146">
        <f>SUM(G161:G171)</f>
        <v>150975.93000000005</v>
      </c>
      <c r="H160" s="257">
        <f>G160</f>
        <v>150975.93000000005</v>
      </c>
      <c r="I160" s="146">
        <f>SUM(I161:I171)</f>
        <v>115561.69</v>
      </c>
      <c r="J160" s="146">
        <f>SUM(J161:J171)</f>
        <v>19102.179999999997</v>
      </c>
      <c r="K160" s="146">
        <f>SUM(K161:K171)</f>
        <v>14778.46</v>
      </c>
      <c r="L160" s="146"/>
      <c r="M160" s="146">
        <f>SUM(M161:M171)</f>
        <v>1533.6</v>
      </c>
      <c r="N160" s="146">
        <f>SUM(N161:N171)</f>
        <v>0</v>
      </c>
      <c r="O160" s="146">
        <f>SUM(O161:O171)</f>
        <v>0</v>
      </c>
      <c r="P160" s="146">
        <f>SUM(P161:P171)</f>
        <v>0</v>
      </c>
      <c r="Q160" s="146">
        <f>SUM(Q161:Q171)</f>
        <v>0</v>
      </c>
    </row>
    <row r="161" spans="1:17" ht="21" customHeight="1">
      <c r="A161" s="228"/>
      <c r="B161" s="228"/>
      <c r="C161" s="228">
        <v>3020</v>
      </c>
      <c r="D161" s="126" t="s">
        <v>331</v>
      </c>
      <c r="E161" s="251">
        <f t="shared" si="40"/>
        <v>37.969794503589995</v>
      </c>
      <c r="F161" s="175">
        <v>4039</v>
      </c>
      <c r="G161" s="175">
        <v>1533.6</v>
      </c>
      <c r="H161" s="252">
        <v>1533.6</v>
      </c>
      <c r="I161" s="175"/>
      <c r="J161" s="175"/>
      <c r="K161" s="175"/>
      <c r="L161" s="175"/>
      <c r="M161" s="175">
        <v>1533.6</v>
      </c>
      <c r="N161" s="175"/>
      <c r="O161" s="175"/>
      <c r="P161" s="175"/>
      <c r="Q161" s="175"/>
    </row>
    <row r="162" spans="1:17" ht="15.75">
      <c r="A162" s="228"/>
      <c r="B162" s="228"/>
      <c r="C162" s="228">
        <v>4010</v>
      </c>
      <c r="D162" s="126" t="s">
        <v>343</v>
      </c>
      <c r="E162" s="251">
        <f t="shared" si="40"/>
        <v>45.57808602112489</v>
      </c>
      <c r="F162" s="175">
        <v>226084</v>
      </c>
      <c r="G162" s="175">
        <v>103044.76</v>
      </c>
      <c r="H162" s="252">
        <f aca="true" t="shared" si="43" ref="H162:H172">G162</f>
        <v>103044.76</v>
      </c>
      <c r="I162" s="175">
        <v>103044.76</v>
      </c>
      <c r="J162" s="175"/>
      <c r="K162" s="175"/>
      <c r="L162" s="175"/>
      <c r="M162" s="175"/>
      <c r="N162" s="175"/>
      <c r="O162" s="175"/>
      <c r="P162" s="175"/>
      <c r="Q162" s="175"/>
    </row>
    <row r="163" spans="1:17" ht="15.75">
      <c r="A163" s="228"/>
      <c r="B163" s="228"/>
      <c r="C163" s="228">
        <v>4040</v>
      </c>
      <c r="D163" s="126" t="s">
        <v>286</v>
      </c>
      <c r="E163" s="251">
        <f t="shared" si="40"/>
        <v>97.5370529104652</v>
      </c>
      <c r="F163" s="175">
        <v>12833</v>
      </c>
      <c r="G163" s="175">
        <v>12516.93</v>
      </c>
      <c r="H163" s="252">
        <f t="shared" si="43"/>
        <v>12516.93</v>
      </c>
      <c r="I163" s="175">
        <v>12516.93</v>
      </c>
      <c r="J163" s="175"/>
      <c r="K163" s="175"/>
      <c r="L163" s="175"/>
      <c r="M163" s="175"/>
      <c r="N163" s="175"/>
      <c r="O163" s="175"/>
      <c r="P163" s="175"/>
      <c r="Q163" s="175"/>
    </row>
    <row r="164" spans="1:17" ht="15.75">
      <c r="A164" s="228"/>
      <c r="B164" s="228"/>
      <c r="C164" s="228">
        <v>4110</v>
      </c>
      <c r="D164" s="126" t="s">
        <v>287</v>
      </c>
      <c r="E164" s="251">
        <f t="shared" si="40"/>
        <v>45.26787427036803</v>
      </c>
      <c r="F164" s="175">
        <v>36491</v>
      </c>
      <c r="G164" s="175">
        <v>16518.7</v>
      </c>
      <c r="H164" s="252">
        <f t="shared" si="43"/>
        <v>16518.7</v>
      </c>
      <c r="I164" s="175"/>
      <c r="J164" s="175">
        <f>'zał 15'!J35+'zał 16'!J35+'zał 17'!J34</f>
        <v>16518.699999999997</v>
      </c>
      <c r="K164" s="175"/>
      <c r="L164" s="175"/>
      <c r="M164" s="175"/>
      <c r="N164" s="175"/>
      <c r="O164" s="175"/>
      <c r="P164" s="175"/>
      <c r="Q164" s="175"/>
    </row>
    <row r="165" spans="1:17" ht="15.75">
      <c r="A165" s="228"/>
      <c r="B165" s="228"/>
      <c r="C165" s="228">
        <v>4120</v>
      </c>
      <c r="D165" s="126" t="s">
        <v>288</v>
      </c>
      <c r="E165" s="251">
        <v>43.9</v>
      </c>
      <c r="F165" s="175">
        <v>5886</v>
      </c>
      <c r="G165" s="175">
        <v>2583.48</v>
      </c>
      <c r="H165" s="252">
        <f t="shared" si="43"/>
        <v>2583.48</v>
      </c>
      <c r="I165" s="175"/>
      <c r="J165" s="175">
        <f>'zał 15'!J36+'zał 16'!J36+'zał 17'!J35</f>
        <v>2583.48</v>
      </c>
      <c r="K165" s="175"/>
      <c r="L165" s="175"/>
      <c r="M165" s="175"/>
      <c r="N165" s="175"/>
      <c r="O165" s="175"/>
      <c r="P165" s="175"/>
      <c r="Q165" s="175"/>
    </row>
    <row r="166" spans="1:17" ht="15.75">
      <c r="A166" s="228"/>
      <c r="B166" s="228"/>
      <c r="C166" s="258">
        <v>4210</v>
      </c>
      <c r="D166" s="126" t="s">
        <v>291</v>
      </c>
      <c r="E166" s="251">
        <f>G166/F166*100</f>
        <v>16.036638909916732</v>
      </c>
      <c r="F166" s="175">
        <v>6605</v>
      </c>
      <c r="G166" s="175">
        <v>1059.22</v>
      </c>
      <c r="H166" s="252">
        <f t="shared" si="43"/>
        <v>1059.22</v>
      </c>
      <c r="I166" s="175"/>
      <c r="J166" s="175"/>
      <c r="K166" s="175">
        <f>H166</f>
        <v>1059.22</v>
      </c>
      <c r="L166" s="175"/>
      <c r="M166" s="175"/>
      <c r="N166" s="175"/>
      <c r="O166" s="175"/>
      <c r="P166" s="175"/>
      <c r="Q166" s="175"/>
    </row>
    <row r="167" spans="1:17" ht="31.5">
      <c r="A167" s="228"/>
      <c r="B167" s="228"/>
      <c r="C167" s="258">
        <v>4240</v>
      </c>
      <c r="D167" s="126" t="s">
        <v>344</v>
      </c>
      <c r="E167" s="251">
        <f>G167/F167*100</f>
        <v>56.63871216502795</v>
      </c>
      <c r="F167" s="175">
        <v>5187</v>
      </c>
      <c r="G167" s="175">
        <v>2937.85</v>
      </c>
      <c r="H167" s="252">
        <f t="shared" si="43"/>
        <v>2937.85</v>
      </c>
      <c r="I167" s="175"/>
      <c r="J167" s="175"/>
      <c r="K167" s="175">
        <f>H167</f>
        <v>2937.85</v>
      </c>
      <c r="L167" s="175"/>
      <c r="M167" s="175"/>
      <c r="N167" s="175"/>
      <c r="O167" s="175"/>
      <c r="P167" s="175"/>
      <c r="Q167" s="175"/>
    </row>
    <row r="168" spans="1:17" ht="15.75">
      <c r="A168" s="228"/>
      <c r="B168" s="228"/>
      <c r="C168" s="228">
        <v>4280</v>
      </c>
      <c r="D168" s="126" t="s">
        <v>337</v>
      </c>
      <c r="E168" s="251">
        <f>G168/F168*100</f>
        <v>0</v>
      </c>
      <c r="F168" s="175">
        <v>50</v>
      </c>
      <c r="G168" s="175">
        <v>0</v>
      </c>
      <c r="H168" s="252">
        <f t="shared" si="43"/>
        <v>0</v>
      </c>
      <c r="I168" s="175"/>
      <c r="J168" s="175"/>
      <c r="K168" s="175">
        <f>H168</f>
        <v>0</v>
      </c>
      <c r="L168" s="175"/>
      <c r="M168" s="175"/>
      <c r="N168" s="175"/>
      <c r="O168" s="175"/>
      <c r="P168" s="175"/>
      <c r="Q168" s="175"/>
    </row>
    <row r="169" spans="1:17" ht="15.75">
      <c r="A169" s="228"/>
      <c r="B169" s="228"/>
      <c r="C169" s="228">
        <v>4410</v>
      </c>
      <c r="D169" s="126" t="s">
        <v>345</v>
      </c>
      <c r="E169" s="251">
        <v>98.3</v>
      </c>
      <c r="F169" s="175">
        <v>35</v>
      </c>
      <c r="G169" s="175">
        <v>34.39</v>
      </c>
      <c r="H169" s="252">
        <f t="shared" si="43"/>
        <v>34.39</v>
      </c>
      <c r="I169" s="175"/>
      <c r="J169" s="175"/>
      <c r="K169" s="175">
        <v>34.39</v>
      </c>
      <c r="L169" s="175"/>
      <c r="M169" s="175"/>
      <c r="N169" s="175"/>
      <c r="O169" s="175"/>
      <c r="P169" s="175"/>
      <c r="Q169" s="175"/>
    </row>
    <row r="170" spans="1:17" ht="31.5">
      <c r="A170" s="228"/>
      <c r="B170" s="228"/>
      <c r="C170" s="228">
        <v>4440</v>
      </c>
      <c r="D170" s="126" t="s">
        <v>346</v>
      </c>
      <c r="E170" s="251">
        <f aca="true" t="shared" si="44" ref="E170:E196">G170/F170*100</f>
        <v>78.59441275413192</v>
      </c>
      <c r="F170" s="175">
        <v>13674</v>
      </c>
      <c r="G170" s="175">
        <v>10747</v>
      </c>
      <c r="H170" s="252">
        <f t="shared" si="43"/>
        <v>10747</v>
      </c>
      <c r="I170" s="175"/>
      <c r="J170" s="175"/>
      <c r="K170" s="175">
        <f>H170</f>
        <v>10747</v>
      </c>
      <c r="L170" s="175"/>
      <c r="M170" s="175"/>
      <c r="N170" s="175"/>
      <c r="O170" s="175"/>
      <c r="P170" s="175"/>
      <c r="Q170" s="175"/>
    </row>
    <row r="171" spans="1:17" ht="31.5">
      <c r="A171" s="228"/>
      <c r="B171" s="228"/>
      <c r="C171" s="259">
        <v>4740</v>
      </c>
      <c r="D171" s="260" t="s">
        <v>347</v>
      </c>
      <c r="E171" s="251">
        <f t="shared" si="44"/>
        <v>0</v>
      </c>
      <c r="F171" s="175">
        <v>200</v>
      </c>
      <c r="G171" s="175">
        <v>0</v>
      </c>
      <c r="H171" s="252">
        <f t="shared" si="43"/>
        <v>0</v>
      </c>
      <c r="I171" s="175"/>
      <c r="J171" s="175"/>
      <c r="K171" s="175">
        <f>H171</f>
        <v>0</v>
      </c>
      <c r="L171" s="175"/>
      <c r="M171" s="175"/>
      <c r="N171" s="175"/>
      <c r="O171" s="175"/>
      <c r="P171" s="175"/>
      <c r="Q171" s="175"/>
    </row>
    <row r="172" spans="1:17" ht="15.75">
      <c r="A172" s="225"/>
      <c r="B172" s="225">
        <v>80104</v>
      </c>
      <c r="C172" s="225"/>
      <c r="D172" s="121" t="s">
        <v>348</v>
      </c>
      <c r="E172" s="256">
        <f t="shared" si="44"/>
        <v>49.302334948202706</v>
      </c>
      <c r="F172" s="146">
        <f>SUM(F173:F194)</f>
        <v>4146259</v>
      </c>
      <c r="G172" s="146">
        <f>SUM(G173:G194)</f>
        <v>2044202.5000000002</v>
      </c>
      <c r="H172" s="257">
        <f t="shared" si="43"/>
        <v>2044202.5000000002</v>
      </c>
      <c r="I172" s="146">
        <f>SUM(I173:I194)</f>
        <v>984314.7</v>
      </c>
      <c r="J172" s="146">
        <f>SUM(J173:J194)</f>
        <v>163851.93</v>
      </c>
      <c r="K172" s="241">
        <f>SUM(K179:K194)</f>
        <v>579196.15</v>
      </c>
      <c r="L172" s="146">
        <f>SUM(L173)</f>
        <v>316669.72</v>
      </c>
      <c r="M172" s="146">
        <f>SUM(M173:M194)</f>
        <v>170</v>
      </c>
      <c r="N172" s="146">
        <f>SUM(N173:N194)</f>
        <v>0</v>
      </c>
      <c r="O172" s="146">
        <f>SUM(O173:O194)</f>
        <v>0</v>
      </c>
      <c r="P172" s="146">
        <f>SUM(P173:P194)</f>
        <v>0</v>
      </c>
      <c r="Q172" s="146">
        <f>SUM(Q173:Q194)</f>
        <v>0</v>
      </c>
    </row>
    <row r="173" spans="1:17" ht="31.5">
      <c r="A173" s="228"/>
      <c r="B173" s="228"/>
      <c r="C173" s="228">
        <v>2540</v>
      </c>
      <c r="D173" s="126" t="s">
        <v>349</v>
      </c>
      <c r="E173" s="251">
        <f t="shared" si="44"/>
        <v>50.807791165947336</v>
      </c>
      <c r="F173" s="175">
        <v>623270</v>
      </c>
      <c r="G173" s="175">
        <v>316669.72</v>
      </c>
      <c r="H173" s="252">
        <v>316669.72</v>
      </c>
      <c r="I173" s="175"/>
      <c r="J173" s="175"/>
      <c r="K173" s="175"/>
      <c r="L173" s="175">
        <v>316669.72</v>
      </c>
      <c r="M173" s="175"/>
      <c r="N173" s="175"/>
      <c r="O173" s="175"/>
      <c r="P173" s="261"/>
      <c r="Q173" s="175"/>
    </row>
    <row r="174" spans="1:17" ht="15.75">
      <c r="A174" s="225"/>
      <c r="B174" s="225"/>
      <c r="C174" s="228">
        <v>3020</v>
      </c>
      <c r="D174" s="126" t="s">
        <v>350</v>
      </c>
      <c r="E174" s="251">
        <f t="shared" si="44"/>
        <v>1.9751365167886603</v>
      </c>
      <c r="F174" s="175">
        <v>8607</v>
      </c>
      <c r="G174" s="175">
        <v>170</v>
      </c>
      <c r="H174" s="252">
        <f aca="true" t="shared" si="45" ref="H174:H216">G174</f>
        <v>170</v>
      </c>
      <c r="I174" s="175"/>
      <c r="J174" s="175"/>
      <c r="K174" s="175"/>
      <c r="L174" s="262"/>
      <c r="M174" s="262">
        <f>'zał 18'!L10+'zał 19'!L9</f>
        <v>170</v>
      </c>
      <c r="N174" s="262"/>
      <c r="O174" s="262"/>
      <c r="P174" s="262"/>
      <c r="Q174" s="262"/>
    </row>
    <row r="175" spans="1:17" ht="15.75">
      <c r="A175" s="228"/>
      <c r="B175" s="228"/>
      <c r="C175" s="228">
        <v>4010</v>
      </c>
      <c r="D175" s="126" t="s">
        <v>334</v>
      </c>
      <c r="E175" s="251">
        <f t="shared" si="44"/>
        <v>44.712556093309594</v>
      </c>
      <c r="F175" s="175">
        <v>2157120</v>
      </c>
      <c r="G175" s="175">
        <v>964503.49</v>
      </c>
      <c r="H175" s="252">
        <f t="shared" si="45"/>
        <v>964503.49</v>
      </c>
      <c r="I175" s="175">
        <v>964503.49</v>
      </c>
      <c r="J175" s="175"/>
      <c r="K175" s="175"/>
      <c r="L175" s="262"/>
      <c r="M175" s="262"/>
      <c r="N175" s="262"/>
      <c r="O175" s="262"/>
      <c r="P175" s="262"/>
      <c r="Q175" s="262"/>
    </row>
    <row r="176" spans="1:17" ht="15.75">
      <c r="A176" s="228"/>
      <c r="B176" s="228"/>
      <c r="C176" s="228">
        <v>4040</v>
      </c>
      <c r="D176" s="126" t="s">
        <v>351</v>
      </c>
      <c r="E176" s="251">
        <f t="shared" si="44"/>
        <v>99.99601251766606</v>
      </c>
      <c r="F176" s="175">
        <v>19812</v>
      </c>
      <c r="G176" s="175">
        <v>19811.21</v>
      </c>
      <c r="H176" s="252">
        <f t="shared" si="45"/>
        <v>19811.21</v>
      </c>
      <c r="I176" s="175">
        <v>19811.21</v>
      </c>
      <c r="J176" s="175"/>
      <c r="K176" s="175"/>
      <c r="L176" s="262"/>
      <c r="M176" s="262"/>
      <c r="N176" s="262"/>
      <c r="O176" s="262"/>
      <c r="P176" s="262"/>
      <c r="Q176" s="262"/>
    </row>
    <row r="177" spans="1:17" ht="15.75">
      <c r="A177" s="228"/>
      <c r="B177" s="228"/>
      <c r="C177" s="228">
        <v>4110</v>
      </c>
      <c r="D177" s="126" t="s">
        <v>352</v>
      </c>
      <c r="E177" s="251">
        <f t="shared" si="44"/>
        <v>40.57310078190369</v>
      </c>
      <c r="F177" s="175">
        <v>346590</v>
      </c>
      <c r="G177" s="175">
        <v>140622.31</v>
      </c>
      <c r="H177" s="252">
        <f t="shared" si="45"/>
        <v>140622.31</v>
      </c>
      <c r="I177" s="175"/>
      <c r="J177" s="175">
        <f>'zał 18'!J12+'zał 19'!J12</f>
        <v>140622.31</v>
      </c>
      <c r="K177" s="175"/>
      <c r="L177" s="262"/>
      <c r="M177" s="262"/>
      <c r="N177" s="262"/>
      <c r="O177" s="262"/>
      <c r="P177" s="262"/>
      <c r="Q177" s="262"/>
    </row>
    <row r="178" spans="1:17" ht="15.75">
      <c r="A178" s="228"/>
      <c r="B178" s="228"/>
      <c r="C178" s="228">
        <v>4120</v>
      </c>
      <c r="D178" s="126" t="s">
        <v>315</v>
      </c>
      <c r="E178" s="251">
        <f t="shared" si="44"/>
        <v>41.55492746104721</v>
      </c>
      <c r="F178" s="175">
        <v>55901</v>
      </c>
      <c r="G178" s="175">
        <v>23229.62</v>
      </c>
      <c r="H178" s="252">
        <f t="shared" si="45"/>
        <v>23229.62</v>
      </c>
      <c r="I178" s="175"/>
      <c r="J178" s="175">
        <v>23229.62</v>
      </c>
      <c r="K178" s="175"/>
      <c r="L178" s="262"/>
      <c r="M178" s="262"/>
      <c r="N178" s="262"/>
      <c r="O178" s="262"/>
      <c r="P178" s="262"/>
      <c r="Q178" s="262"/>
    </row>
    <row r="179" spans="1:17" ht="15.75">
      <c r="A179" s="228"/>
      <c r="B179" s="228"/>
      <c r="C179" s="228">
        <v>4170</v>
      </c>
      <c r="D179" s="126" t="s">
        <v>267</v>
      </c>
      <c r="E179" s="251">
        <f t="shared" si="44"/>
        <v>0</v>
      </c>
      <c r="F179" s="175">
        <v>400</v>
      </c>
      <c r="G179" s="175">
        <v>0</v>
      </c>
      <c r="H179" s="252">
        <f t="shared" si="45"/>
        <v>0</v>
      </c>
      <c r="I179" s="175">
        <v>0</v>
      </c>
      <c r="J179" s="175"/>
      <c r="K179" s="175"/>
      <c r="L179" s="262"/>
      <c r="M179" s="262"/>
      <c r="N179" s="262"/>
      <c r="O179" s="262"/>
      <c r="P179" s="262"/>
      <c r="Q179" s="262"/>
    </row>
    <row r="180" spans="1:17" ht="15.75">
      <c r="A180" s="228"/>
      <c r="B180" s="228"/>
      <c r="C180" s="228">
        <v>4210</v>
      </c>
      <c r="D180" s="126" t="s">
        <v>291</v>
      </c>
      <c r="E180" s="251">
        <f t="shared" si="44"/>
        <v>51.407557220141484</v>
      </c>
      <c r="F180" s="175">
        <v>60075</v>
      </c>
      <c r="G180" s="175">
        <v>30883.09</v>
      </c>
      <c r="H180" s="252">
        <f t="shared" si="45"/>
        <v>30883.09</v>
      </c>
      <c r="I180" s="175"/>
      <c r="J180" s="175"/>
      <c r="K180" s="175">
        <f aca="true" t="shared" si="46" ref="K180:K194">H180</f>
        <v>30883.09</v>
      </c>
      <c r="L180" s="262"/>
      <c r="M180" s="262"/>
      <c r="N180" s="262"/>
      <c r="O180" s="262"/>
      <c r="P180" s="262"/>
      <c r="Q180" s="262"/>
    </row>
    <row r="181" spans="1:17" ht="15.75">
      <c r="A181" s="228"/>
      <c r="B181" s="228"/>
      <c r="C181" s="228">
        <v>4220</v>
      </c>
      <c r="D181" s="126" t="s">
        <v>353</v>
      </c>
      <c r="E181" s="251">
        <f t="shared" si="44"/>
        <v>37.99638145003266</v>
      </c>
      <c r="F181" s="175">
        <v>153100</v>
      </c>
      <c r="G181" s="175">
        <v>58172.46</v>
      </c>
      <c r="H181" s="252">
        <f t="shared" si="45"/>
        <v>58172.46</v>
      </c>
      <c r="I181" s="175"/>
      <c r="J181" s="175"/>
      <c r="K181" s="175">
        <f t="shared" si="46"/>
        <v>58172.46</v>
      </c>
      <c r="L181" s="262"/>
      <c r="M181" s="262"/>
      <c r="N181" s="262"/>
      <c r="O181" s="262"/>
      <c r="P181" s="262"/>
      <c r="Q181" s="262"/>
    </row>
    <row r="182" spans="1:17" ht="31.5">
      <c r="A182" s="228"/>
      <c r="B182" s="228"/>
      <c r="C182" s="228">
        <v>4240</v>
      </c>
      <c r="D182" s="126" t="s">
        <v>344</v>
      </c>
      <c r="E182" s="251">
        <f t="shared" si="44"/>
        <v>33.965875000000004</v>
      </c>
      <c r="F182" s="175">
        <v>8000</v>
      </c>
      <c r="G182" s="175">
        <v>2717.27</v>
      </c>
      <c r="H182" s="252">
        <f t="shared" si="45"/>
        <v>2717.27</v>
      </c>
      <c r="I182" s="175"/>
      <c r="J182" s="175"/>
      <c r="K182" s="175">
        <f t="shared" si="46"/>
        <v>2717.27</v>
      </c>
      <c r="L182" s="262"/>
      <c r="M182" s="262"/>
      <c r="N182" s="262"/>
      <c r="O182" s="262"/>
      <c r="P182" s="262"/>
      <c r="Q182" s="262"/>
    </row>
    <row r="183" spans="1:17" ht="15.75">
      <c r="A183" s="228"/>
      <c r="B183" s="228"/>
      <c r="C183" s="228">
        <v>4260</v>
      </c>
      <c r="D183" s="126" t="s">
        <v>354</v>
      </c>
      <c r="E183" s="251">
        <f t="shared" si="44"/>
        <v>63.15610915492959</v>
      </c>
      <c r="F183" s="175">
        <v>284000</v>
      </c>
      <c r="G183" s="175">
        <v>179363.35</v>
      </c>
      <c r="H183" s="252">
        <f t="shared" si="45"/>
        <v>179363.35</v>
      </c>
      <c r="I183" s="175"/>
      <c r="J183" s="175"/>
      <c r="K183" s="175">
        <f t="shared" si="46"/>
        <v>179363.35</v>
      </c>
      <c r="L183" s="262"/>
      <c r="M183" s="262"/>
      <c r="N183" s="262"/>
      <c r="O183" s="262"/>
      <c r="P183" s="262"/>
      <c r="Q183" s="262"/>
    </row>
    <row r="184" spans="1:17" ht="15.75">
      <c r="A184" s="228"/>
      <c r="B184" s="228"/>
      <c r="C184" s="228">
        <v>4270</v>
      </c>
      <c r="D184" s="126" t="s">
        <v>293</v>
      </c>
      <c r="E184" s="251">
        <f t="shared" si="44"/>
        <v>74.73575488538144</v>
      </c>
      <c r="F184" s="175">
        <v>255456</v>
      </c>
      <c r="G184" s="175">
        <v>190916.97</v>
      </c>
      <c r="H184" s="252">
        <f t="shared" si="45"/>
        <v>190916.97</v>
      </c>
      <c r="I184" s="175"/>
      <c r="J184" s="175"/>
      <c r="K184" s="175">
        <f t="shared" si="46"/>
        <v>190916.97</v>
      </c>
      <c r="L184" s="262"/>
      <c r="M184" s="262"/>
      <c r="N184" s="262"/>
      <c r="O184" s="262"/>
      <c r="P184" s="262"/>
      <c r="Q184" s="262"/>
    </row>
    <row r="185" spans="1:17" ht="15.75">
      <c r="A185" s="228"/>
      <c r="B185" s="228"/>
      <c r="C185" s="228">
        <v>4280</v>
      </c>
      <c r="D185" s="126" t="s">
        <v>355</v>
      </c>
      <c r="E185" s="251">
        <f t="shared" si="44"/>
        <v>0</v>
      </c>
      <c r="F185" s="175">
        <v>10650</v>
      </c>
      <c r="G185" s="175">
        <v>0</v>
      </c>
      <c r="H185" s="252">
        <f t="shared" si="45"/>
        <v>0</v>
      </c>
      <c r="I185" s="175"/>
      <c r="J185" s="175"/>
      <c r="K185" s="175">
        <f t="shared" si="46"/>
        <v>0</v>
      </c>
      <c r="L185" s="262"/>
      <c r="M185" s="262"/>
      <c r="N185" s="262"/>
      <c r="O185" s="262"/>
      <c r="P185" s="262"/>
      <c r="Q185" s="262"/>
    </row>
    <row r="186" spans="1:17" ht="15.75">
      <c r="A186" s="228"/>
      <c r="B186" s="228"/>
      <c r="C186" s="228">
        <v>4300</v>
      </c>
      <c r="D186" s="126" t="s">
        <v>319</v>
      </c>
      <c r="E186" s="251">
        <f t="shared" si="44"/>
        <v>57.04368279569893</v>
      </c>
      <c r="F186" s="175">
        <v>37200</v>
      </c>
      <c r="G186" s="175">
        <v>21220.25</v>
      </c>
      <c r="H186" s="252">
        <f t="shared" si="45"/>
        <v>21220.25</v>
      </c>
      <c r="I186" s="175"/>
      <c r="J186" s="175"/>
      <c r="K186" s="175">
        <f t="shared" si="46"/>
        <v>21220.25</v>
      </c>
      <c r="L186" s="262"/>
      <c r="M186" s="262"/>
      <c r="N186" s="262"/>
      <c r="O186" s="262"/>
      <c r="P186" s="262"/>
      <c r="Q186" s="262"/>
    </row>
    <row r="187" spans="1:17" ht="15.75">
      <c r="A187" s="228"/>
      <c r="B187" s="228"/>
      <c r="C187" s="228">
        <v>4350</v>
      </c>
      <c r="D187" s="126" t="s">
        <v>356</v>
      </c>
      <c r="E187" s="251">
        <f t="shared" si="44"/>
        <v>49.13771626297578</v>
      </c>
      <c r="F187" s="175">
        <v>1445</v>
      </c>
      <c r="G187" s="175">
        <v>710.04</v>
      </c>
      <c r="H187" s="252">
        <f t="shared" si="45"/>
        <v>710.04</v>
      </c>
      <c r="I187" s="175"/>
      <c r="J187" s="175"/>
      <c r="K187" s="175">
        <f t="shared" si="46"/>
        <v>710.04</v>
      </c>
      <c r="L187" s="262"/>
      <c r="M187" s="262"/>
      <c r="N187" s="262"/>
      <c r="O187" s="262"/>
      <c r="P187" s="262"/>
      <c r="Q187" s="262"/>
    </row>
    <row r="188" spans="1:17" ht="31.5">
      <c r="A188" s="228"/>
      <c r="B188" s="228"/>
      <c r="C188" s="228">
        <v>4370</v>
      </c>
      <c r="D188" s="126" t="s">
        <v>357</v>
      </c>
      <c r="E188" s="251">
        <f t="shared" si="44"/>
        <v>62.44130434782609</v>
      </c>
      <c r="F188" s="175">
        <v>4600</v>
      </c>
      <c r="G188" s="175">
        <v>2872.3</v>
      </c>
      <c r="H188" s="252">
        <f t="shared" si="45"/>
        <v>2872.3</v>
      </c>
      <c r="I188" s="175"/>
      <c r="J188" s="175"/>
      <c r="K188" s="175">
        <f t="shared" si="46"/>
        <v>2872.3</v>
      </c>
      <c r="L188" s="262"/>
      <c r="M188" s="262"/>
      <c r="N188" s="262"/>
      <c r="O188" s="262"/>
      <c r="P188" s="262"/>
      <c r="Q188" s="262"/>
    </row>
    <row r="189" spans="1:17" ht="15.75">
      <c r="A189" s="228"/>
      <c r="B189" s="228"/>
      <c r="C189" s="228">
        <v>4410</v>
      </c>
      <c r="D189" s="126" t="s">
        <v>345</v>
      </c>
      <c r="E189" s="251">
        <f t="shared" si="44"/>
        <v>34.46875</v>
      </c>
      <c r="F189" s="175">
        <v>800</v>
      </c>
      <c r="G189" s="175">
        <v>275.75</v>
      </c>
      <c r="H189" s="252">
        <f t="shared" si="45"/>
        <v>275.75</v>
      </c>
      <c r="I189" s="175"/>
      <c r="J189" s="175"/>
      <c r="K189" s="175">
        <f t="shared" si="46"/>
        <v>275.75</v>
      </c>
      <c r="L189" s="262"/>
      <c r="M189" s="262"/>
      <c r="N189" s="262"/>
      <c r="O189" s="262"/>
      <c r="P189" s="262"/>
      <c r="Q189" s="262"/>
    </row>
    <row r="190" spans="1:17" ht="15.75">
      <c r="A190" s="228"/>
      <c r="B190" s="228"/>
      <c r="C190" s="228">
        <v>4430</v>
      </c>
      <c r="D190" s="126" t="s">
        <v>358</v>
      </c>
      <c r="E190" s="251">
        <f t="shared" si="44"/>
        <v>94.82476635514018</v>
      </c>
      <c r="F190" s="175">
        <v>1712</v>
      </c>
      <c r="G190" s="175">
        <v>1623.4</v>
      </c>
      <c r="H190" s="252">
        <f t="shared" si="45"/>
        <v>1623.4</v>
      </c>
      <c r="I190" s="175"/>
      <c r="J190" s="175"/>
      <c r="K190" s="175">
        <f t="shared" si="46"/>
        <v>1623.4</v>
      </c>
      <c r="L190" s="262"/>
      <c r="M190" s="262"/>
      <c r="N190" s="262"/>
      <c r="O190" s="262"/>
      <c r="P190" s="262"/>
      <c r="Q190" s="262"/>
    </row>
    <row r="191" spans="1:17" ht="31.5">
      <c r="A191" s="228"/>
      <c r="B191" s="228"/>
      <c r="C191" s="228">
        <v>4440</v>
      </c>
      <c r="D191" s="126" t="s">
        <v>359</v>
      </c>
      <c r="E191" s="251">
        <f t="shared" si="44"/>
        <v>79.3195118469883</v>
      </c>
      <c r="F191" s="175">
        <v>112096</v>
      </c>
      <c r="G191" s="175">
        <v>88914</v>
      </c>
      <c r="H191" s="252">
        <f t="shared" si="45"/>
        <v>88914</v>
      </c>
      <c r="I191" s="175"/>
      <c r="J191" s="175"/>
      <c r="K191" s="175">
        <f t="shared" si="46"/>
        <v>88914</v>
      </c>
      <c r="L191" s="262"/>
      <c r="M191" s="262"/>
      <c r="N191" s="262"/>
      <c r="O191" s="262"/>
      <c r="P191" s="262"/>
      <c r="Q191" s="262"/>
    </row>
    <row r="192" spans="1:17" ht="31.5">
      <c r="A192" s="228"/>
      <c r="B192" s="228"/>
      <c r="C192" s="228">
        <v>4700</v>
      </c>
      <c r="D192" s="260" t="s">
        <v>360</v>
      </c>
      <c r="E192" s="251">
        <f t="shared" si="44"/>
        <v>66</v>
      </c>
      <c r="F192" s="175">
        <v>1000</v>
      </c>
      <c r="G192" s="175">
        <v>660</v>
      </c>
      <c r="H192" s="252">
        <f t="shared" si="45"/>
        <v>660</v>
      </c>
      <c r="I192" s="175"/>
      <c r="J192" s="175"/>
      <c r="K192" s="175">
        <f t="shared" si="46"/>
        <v>660</v>
      </c>
      <c r="L192" s="262"/>
      <c r="M192" s="262"/>
      <c r="N192" s="262"/>
      <c r="O192" s="262"/>
      <c r="P192" s="262"/>
      <c r="Q192" s="262"/>
    </row>
    <row r="193" spans="1:17" ht="31.5">
      <c r="A193" s="228"/>
      <c r="B193" s="228"/>
      <c r="C193" s="228">
        <v>4740</v>
      </c>
      <c r="D193" s="260" t="s">
        <v>347</v>
      </c>
      <c r="E193" s="251">
        <f t="shared" si="44"/>
        <v>5.263225806451613</v>
      </c>
      <c r="F193" s="175">
        <v>2325</v>
      </c>
      <c r="G193" s="175">
        <v>122.37</v>
      </c>
      <c r="H193" s="252">
        <f t="shared" si="45"/>
        <v>122.37</v>
      </c>
      <c r="I193" s="175"/>
      <c r="J193" s="175"/>
      <c r="K193" s="175">
        <f t="shared" si="46"/>
        <v>122.37</v>
      </c>
      <c r="L193" s="262"/>
      <c r="M193" s="262"/>
      <c r="N193" s="262"/>
      <c r="O193" s="262"/>
      <c r="P193" s="262"/>
      <c r="Q193" s="262"/>
    </row>
    <row r="194" spans="1:17" ht="31.5">
      <c r="A194" s="228"/>
      <c r="B194" s="228"/>
      <c r="C194" s="228">
        <v>4750</v>
      </c>
      <c r="D194" s="260" t="s">
        <v>361</v>
      </c>
      <c r="E194" s="251">
        <f t="shared" si="44"/>
        <v>35.47142857142857</v>
      </c>
      <c r="F194" s="175">
        <v>2100</v>
      </c>
      <c r="G194" s="175">
        <v>744.9</v>
      </c>
      <c r="H194" s="252">
        <f t="shared" si="45"/>
        <v>744.9</v>
      </c>
      <c r="I194" s="175"/>
      <c r="J194" s="175"/>
      <c r="K194" s="175">
        <f t="shared" si="46"/>
        <v>744.9</v>
      </c>
      <c r="L194" s="262"/>
      <c r="M194" s="262"/>
      <c r="N194" s="262"/>
      <c r="O194" s="262"/>
      <c r="P194" s="262"/>
      <c r="Q194" s="262"/>
    </row>
    <row r="195" spans="1:17" ht="15.75">
      <c r="A195" s="225"/>
      <c r="B195" s="225">
        <v>80110</v>
      </c>
      <c r="C195" s="225"/>
      <c r="D195" s="121" t="s">
        <v>144</v>
      </c>
      <c r="E195" s="251">
        <f t="shared" si="44"/>
        <v>48.093482103113615</v>
      </c>
      <c r="F195" s="146">
        <f>SUM(F196:F217)</f>
        <v>6193731</v>
      </c>
      <c r="G195" s="146">
        <f>SUM(G196:G217)</f>
        <v>2978780.91</v>
      </c>
      <c r="H195" s="257">
        <f t="shared" si="45"/>
        <v>2978780.91</v>
      </c>
      <c r="I195" s="146">
        <f>SUM(I196:I217)</f>
        <v>2013489.8800000001</v>
      </c>
      <c r="J195" s="146">
        <f>SUM(J196:J217)</f>
        <v>352187.02</v>
      </c>
      <c r="K195" s="241">
        <f>SUM(K202:K217)</f>
        <v>598030.0199999999</v>
      </c>
      <c r="L195" s="146"/>
      <c r="M195" s="146">
        <f>SUM(M196:M217)</f>
        <v>5923.99</v>
      </c>
      <c r="N195" s="146"/>
      <c r="O195" s="146"/>
      <c r="P195" s="146"/>
      <c r="Q195" s="146">
        <f>SUM(Q196:Q217)</f>
        <v>9150</v>
      </c>
    </row>
    <row r="196" spans="1:17" ht="15.75">
      <c r="A196" s="228"/>
      <c r="B196" s="228"/>
      <c r="C196" s="228">
        <v>3020</v>
      </c>
      <c r="D196" s="126" t="s">
        <v>362</v>
      </c>
      <c r="E196" s="251">
        <f t="shared" si="44"/>
        <v>23.27318635968723</v>
      </c>
      <c r="F196" s="175">
        <v>18416</v>
      </c>
      <c r="G196" s="175">
        <v>4285.99</v>
      </c>
      <c r="H196" s="252">
        <f t="shared" si="45"/>
        <v>4285.99</v>
      </c>
      <c r="I196" s="175"/>
      <c r="J196" s="175"/>
      <c r="K196" s="175"/>
      <c r="L196" s="175"/>
      <c r="M196" s="175">
        <f>'zał 20'!L9+'zał 21'!L10+'zał 22'!L9</f>
        <v>4285.99</v>
      </c>
      <c r="N196" s="175"/>
      <c r="O196" s="175"/>
      <c r="P196" s="175"/>
      <c r="Q196" s="175"/>
    </row>
    <row r="197" spans="1:17" ht="15.75">
      <c r="A197" s="228"/>
      <c r="B197" s="228"/>
      <c r="C197" s="228">
        <v>3240</v>
      </c>
      <c r="D197" s="126" t="s">
        <v>333</v>
      </c>
      <c r="E197" s="251">
        <v>60</v>
      </c>
      <c r="F197" s="175">
        <v>2730</v>
      </c>
      <c r="G197" s="175">
        <v>1638</v>
      </c>
      <c r="H197" s="252">
        <f t="shared" si="45"/>
        <v>1638</v>
      </c>
      <c r="I197" s="175"/>
      <c r="J197" s="175"/>
      <c r="K197" s="175"/>
      <c r="L197" s="175"/>
      <c r="M197" s="175">
        <v>1638</v>
      </c>
      <c r="N197" s="175"/>
      <c r="O197" s="175"/>
      <c r="P197" s="175"/>
      <c r="Q197" s="175"/>
    </row>
    <row r="198" spans="1:17" ht="15.75">
      <c r="A198" s="228"/>
      <c r="B198" s="228"/>
      <c r="C198" s="228">
        <v>4010</v>
      </c>
      <c r="D198" s="126" t="s">
        <v>285</v>
      </c>
      <c r="E198" s="251">
        <f aca="true" t="shared" si="47" ref="E198:E229">G198/F198*100</f>
        <v>43.73258307220896</v>
      </c>
      <c r="F198" s="175">
        <v>3924056</v>
      </c>
      <c r="G198" s="175">
        <v>1716091.05</v>
      </c>
      <c r="H198" s="252">
        <f t="shared" si="45"/>
        <v>1716091.05</v>
      </c>
      <c r="I198" s="175">
        <f>'zał 20'!I11+'zał 21'!I12+'zał 22'!I10</f>
        <v>1716091.05</v>
      </c>
      <c r="J198" s="175"/>
      <c r="K198" s="175"/>
      <c r="L198" s="175"/>
      <c r="M198" s="175"/>
      <c r="N198" s="175"/>
      <c r="O198" s="175"/>
      <c r="P198" s="175"/>
      <c r="Q198" s="175"/>
    </row>
    <row r="199" spans="1:17" ht="15.75">
      <c r="A199" s="228"/>
      <c r="B199" s="228"/>
      <c r="C199" s="228">
        <v>4040</v>
      </c>
      <c r="D199" s="126" t="s">
        <v>286</v>
      </c>
      <c r="E199" s="251">
        <f t="shared" si="47"/>
        <v>99.99992529800758</v>
      </c>
      <c r="F199" s="175">
        <v>281117</v>
      </c>
      <c r="G199" s="175">
        <v>281116.79</v>
      </c>
      <c r="H199" s="252">
        <f t="shared" si="45"/>
        <v>281116.79</v>
      </c>
      <c r="I199" s="175">
        <f>'zał 20'!I12+'zał 21'!I13+'zał 22'!I11</f>
        <v>281116.79000000004</v>
      </c>
      <c r="J199" s="175"/>
      <c r="K199" s="175"/>
      <c r="L199" s="175"/>
      <c r="M199" s="175"/>
      <c r="N199" s="175"/>
      <c r="O199" s="175"/>
      <c r="P199" s="175"/>
      <c r="Q199" s="175"/>
    </row>
    <row r="200" spans="1:17" ht="15.75">
      <c r="A200" s="228"/>
      <c r="B200" s="228"/>
      <c r="C200" s="228">
        <v>4110</v>
      </c>
      <c r="D200" s="126" t="s">
        <v>287</v>
      </c>
      <c r="E200" s="251">
        <f t="shared" si="47"/>
        <v>46.68612152304315</v>
      </c>
      <c r="F200" s="175">
        <v>654164</v>
      </c>
      <c r="G200" s="175">
        <v>305403.8</v>
      </c>
      <c r="H200" s="252">
        <f t="shared" si="45"/>
        <v>305403.8</v>
      </c>
      <c r="I200" s="175"/>
      <c r="J200" s="175">
        <v>305403.8</v>
      </c>
      <c r="K200" s="175"/>
      <c r="L200" s="175"/>
      <c r="M200" s="175"/>
      <c r="N200" s="175"/>
      <c r="O200" s="175"/>
      <c r="P200" s="175"/>
      <c r="Q200" s="175"/>
    </row>
    <row r="201" spans="1:17" ht="15.75">
      <c r="A201" s="228"/>
      <c r="B201" s="228"/>
      <c r="C201" s="228">
        <v>4120</v>
      </c>
      <c r="D201" s="126" t="s">
        <v>288</v>
      </c>
      <c r="E201" s="251">
        <f t="shared" si="47"/>
        <v>44.34008150886172</v>
      </c>
      <c r="F201" s="175">
        <v>105510</v>
      </c>
      <c r="G201" s="175">
        <v>46783.22</v>
      </c>
      <c r="H201" s="252">
        <f t="shared" si="45"/>
        <v>46783.22</v>
      </c>
      <c r="I201" s="175"/>
      <c r="J201" s="175">
        <f>'zał 20'!J14+'zał 21'!J15+'zał 22'!J13</f>
        <v>46783.22</v>
      </c>
      <c r="K201" s="175"/>
      <c r="L201" s="175"/>
      <c r="M201" s="175"/>
      <c r="N201" s="175"/>
      <c r="O201" s="175"/>
      <c r="P201" s="175"/>
      <c r="Q201" s="175"/>
    </row>
    <row r="202" spans="1:17" ht="15.75">
      <c r="A202" s="228"/>
      <c r="B202" s="228"/>
      <c r="C202" s="228">
        <v>4170</v>
      </c>
      <c r="D202" s="126" t="s">
        <v>290</v>
      </c>
      <c r="E202" s="251">
        <f t="shared" si="47"/>
        <v>46.653409742120346</v>
      </c>
      <c r="F202" s="175">
        <v>34900</v>
      </c>
      <c r="G202" s="175">
        <v>16282.04</v>
      </c>
      <c r="H202" s="252">
        <f t="shared" si="45"/>
        <v>16282.04</v>
      </c>
      <c r="I202" s="175">
        <v>16282.04</v>
      </c>
      <c r="J202" s="175"/>
      <c r="K202" s="175"/>
      <c r="L202" s="175"/>
      <c r="M202" s="175"/>
      <c r="N202" s="175"/>
      <c r="O202" s="175"/>
      <c r="P202" s="175"/>
      <c r="Q202" s="175"/>
    </row>
    <row r="203" spans="1:17" ht="15.75">
      <c r="A203" s="228"/>
      <c r="B203" s="228"/>
      <c r="C203" s="228">
        <v>4210</v>
      </c>
      <c r="D203" s="126" t="s">
        <v>268</v>
      </c>
      <c r="E203" s="251">
        <f t="shared" si="47"/>
        <v>58.00643718291418</v>
      </c>
      <c r="F203" s="175">
        <v>73324</v>
      </c>
      <c r="G203" s="175">
        <v>42532.64</v>
      </c>
      <c r="H203" s="252">
        <f t="shared" si="45"/>
        <v>42532.64</v>
      </c>
      <c r="I203" s="175"/>
      <c r="J203" s="175"/>
      <c r="K203" s="175">
        <f aca="true" t="shared" si="48" ref="K203:K216">H203</f>
        <v>42532.64</v>
      </c>
      <c r="L203" s="175"/>
      <c r="M203" s="175"/>
      <c r="N203" s="175"/>
      <c r="O203" s="175"/>
      <c r="P203" s="175"/>
      <c r="Q203" s="175"/>
    </row>
    <row r="204" spans="1:17" ht="31.5">
      <c r="A204" s="228"/>
      <c r="B204" s="228"/>
      <c r="C204" s="228">
        <v>4240</v>
      </c>
      <c r="D204" s="126" t="s">
        <v>335</v>
      </c>
      <c r="E204" s="251">
        <f t="shared" si="47"/>
        <v>21.305714285714288</v>
      </c>
      <c r="F204" s="175">
        <v>21000</v>
      </c>
      <c r="G204" s="175">
        <v>4474.2</v>
      </c>
      <c r="H204" s="252">
        <f t="shared" si="45"/>
        <v>4474.2</v>
      </c>
      <c r="I204" s="175"/>
      <c r="J204" s="175"/>
      <c r="K204" s="175">
        <f t="shared" si="48"/>
        <v>4474.2</v>
      </c>
      <c r="L204" s="175"/>
      <c r="M204" s="175"/>
      <c r="N204" s="175"/>
      <c r="O204" s="175"/>
      <c r="P204" s="175"/>
      <c r="Q204" s="175"/>
    </row>
    <row r="205" spans="1:17" ht="15.75">
      <c r="A205" s="228"/>
      <c r="B205" s="228"/>
      <c r="C205" s="228">
        <v>4260</v>
      </c>
      <c r="D205" s="126" t="s">
        <v>336</v>
      </c>
      <c r="E205" s="251">
        <f t="shared" si="47"/>
        <v>52.36804808278169</v>
      </c>
      <c r="F205" s="175">
        <v>484165</v>
      </c>
      <c r="G205" s="175">
        <v>253547.76</v>
      </c>
      <c r="H205" s="252">
        <f t="shared" si="45"/>
        <v>253547.76</v>
      </c>
      <c r="I205" s="175"/>
      <c r="J205" s="175"/>
      <c r="K205" s="175">
        <f t="shared" si="48"/>
        <v>253547.76</v>
      </c>
      <c r="L205" s="175"/>
      <c r="M205" s="175"/>
      <c r="N205" s="175"/>
      <c r="O205" s="175"/>
      <c r="P205" s="175"/>
      <c r="Q205" s="175"/>
    </row>
    <row r="206" spans="1:17" ht="15.75">
      <c r="A206" s="228"/>
      <c r="B206" s="228"/>
      <c r="C206" s="228">
        <v>4270</v>
      </c>
      <c r="D206" s="126" t="s">
        <v>272</v>
      </c>
      <c r="E206" s="251">
        <f t="shared" si="47"/>
        <v>7.545058139534884</v>
      </c>
      <c r="F206" s="175">
        <v>101824</v>
      </c>
      <c r="G206" s="175">
        <v>7682.68</v>
      </c>
      <c r="H206" s="252">
        <f t="shared" si="45"/>
        <v>7682.68</v>
      </c>
      <c r="I206" s="175"/>
      <c r="J206" s="175"/>
      <c r="K206" s="175">
        <f t="shared" si="48"/>
        <v>7682.68</v>
      </c>
      <c r="L206" s="175"/>
      <c r="M206" s="175"/>
      <c r="N206" s="175"/>
      <c r="O206" s="175"/>
      <c r="P206" s="175"/>
      <c r="Q206" s="175"/>
    </row>
    <row r="207" spans="1:17" ht="15.75">
      <c r="A207" s="228"/>
      <c r="B207" s="228"/>
      <c r="C207" s="228">
        <v>4280</v>
      </c>
      <c r="D207" s="126" t="s">
        <v>337</v>
      </c>
      <c r="E207" s="251">
        <f t="shared" si="47"/>
        <v>5.821428571428571</v>
      </c>
      <c r="F207" s="175">
        <v>5600</v>
      </c>
      <c r="G207" s="175">
        <v>326</v>
      </c>
      <c r="H207" s="252">
        <f t="shared" si="45"/>
        <v>326</v>
      </c>
      <c r="I207" s="175"/>
      <c r="J207" s="175"/>
      <c r="K207" s="175">
        <f t="shared" si="48"/>
        <v>326</v>
      </c>
      <c r="L207" s="175"/>
      <c r="M207" s="175"/>
      <c r="N207" s="175"/>
      <c r="O207" s="175"/>
      <c r="P207" s="175"/>
      <c r="Q207" s="175"/>
    </row>
    <row r="208" spans="1:17" ht="15.75">
      <c r="A208" s="228"/>
      <c r="B208" s="228"/>
      <c r="C208" s="228">
        <v>4300</v>
      </c>
      <c r="D208" s="126" t="s">
        <v>261</v>
      </c>
      <c r="E208" s="251">
        <f t="shared" si="47"/>
        <v>46.361330314180584</v>
      </c>
      <c r="F208" s="175">
        <v>176650</v>
      </c>
      <c r="G208" s="175">
        <v>81897.29</v>
      </c>
      <c r="H208" s="252">
        <f t="shared" si="45"/>
        <v>81897.29</v>
      </c>
      <c r="I208" s="175"/>
      <c r="J208" s="175"/>
      <c r="K208" s="175">
        <f t="shared" si="48"/>
        <v>81897.29</v>
      </c>
      <c r="L208" s="175"/>
      <c r="M208" s="175"/>
      <c r="N208" s="175"/>
      <c r="O208" s="175"/>
      <c r="P208" s="175"/>
      <c r="Q208" s="175"/>
    </row>
    <row r="209" spans="1:17" ht="15.75">
      <c r="A209" s="228"/>
      <c r="B209" s="228"/>
      <c r="C209" s="228">
        <v>4350</v>
      </c>
      <c r="D209" s="126" t="s">
        <v>296</v>
      </c>
      <c r="E209" s="251">
        <f t="shared" si="47"/>
        <v>46.11881188118812</v>
      </c>
      <c r="F209" s="175">
        <v>2424</v>
      </c>
      <c r="G209" s="175">
        <v>1117.92</v>
      </c>
      <c r="H209" s="252">
        <f t="shared" si="45"/>
        <v>1117.92</v>
      </c>
      <c r="I209" s="175"/>
      <c r="J209" s="175"/>
      <c r="K209" s="175">
        <f t="shared" si="48"/>
        <v>1117.92</v>
      </c>
      <c r="L209" s="175"/>
      <c r="M209" s="175"/>
      <c r="N209" s="175"/>
      <c r="O209" s="175"/>
      <c r="P209" s="175"/>
      <c r="Q209" s="175"/>
    </row>
    <row r="210" spans="1:17" ht="47.25">
      <c r="A210" s="228"/>
      <c r="B210" s="228"/>
      <c r="C210" s="228">
        <v>4370</v>
      </c>
      <c r="D210" s="126" t="s">
        <v>363</v>
      </c>
      <c r="E210" s="251">
        <f t="shared" si="47"/>
        <v>37.11282352941176</v>
      </c>
      <c r="F210" s="175">
        <v>8500</v>
      </c>
      <c r="G210" s="175">
        <v>3154.59</v>
      </c>
      <c r="H210" s="252">
        <f t="shared" si="45"/>
        <v>3154.59</v>
      </c>
      <c r="I210" s="175"/>
      <c r="J210" s="175"/>
      <c r="K210" s="175">
        <f t="shared" si="48"/>
        <v>3154.59</v>
      </c>
      <c r="L210" s="175"/>
      <c r="M210" s="175"/>
      <c r="N210" s="175"/>
      <c r="O210" s="175"/>
      <c r="P210" s="175"/>
      <c r="Q210" s="175"/>
    </row>
    <row r="211" spans="1:17" ht="15.75">
      <c r="A211" s="228"/>
      <c r="B211" s="228"/>
      <c r="C211" s="228">
        <v>4410</v>
      </c>
      <c r="D211" s="126" t="s">
        <v>301</v>
      </c>
      <c r="E211" s="251">
        <f t="shared" si="47"/>
        <v>60.37289855072463</v>
      </c>
      <c r="F211" s="175">
        <v>6900</v>
      </c>
      <c r="G211" s="175">
        <v>4165.73</v>
      </c>
      <c r="H211" s="252">
        <f t="shared" si="45"/>
        <v>4165.73</v>
      </c>
      <c r="I211" s="175"/>
      <c r="J211" s="175"/>
      <c r="K211" s="175">
        <f t="shared" si="48"/>
        <v>4165.73</v>
      </c>
      <c r="L211" s="175"/>
      <c r="M211" s="175"/>
      <c r="N211" s="175"/>
      <c r="O211" s="175"/>
      <c r="P211" s="175"/>
      <c r="Q211" s="175"/>
    </row>
    <row r="212" spans="1:17" ht="15.75">
      <c r="A212" s="228"/>
      <c r="B212" s="228"/>
      <c r="C212" s="228">
        <v>4430</v>
      </c>
      <c r="D212" s="126" t="s">
        <v>339</v>
      </c>
      <c r="E212" s="251">
        <f t="shared" si="47"/>
        <v>95.84712855099121</v>
      </c>
      <c r="F212" s="175">
        <v>4893</v>
      </c>
      <c r="G212" s="175">
        <v>4689.8</v>
      </c>
      <c r="H212" s="252">
        <f t="shared" si="45"/>
        <v>4689.8</v>
      </c>
      <c r="I212" s="175"/>
      <c r="J212" s="175"/>
      <c r="K212" s="175">
        <f t="shared" si="48"/>
        <v>4689.8</v>
      </c>
      <c r="L212" s="175"/>
      <c r="M212" s="175"/>
      <c r="N212" s="175"/>
      <c r="O212" s="175"/>
      <c r="P212" s="175"/>
      <c r="Q212" s="175"/>
    </row>
    <row r="213" spans="1:17" ht="31.5">
      <c r="A213" s="228"/>
      <c r="B213" s="228"/>
      <c r="C213" s="228">
        <v>4440</v>
      </c>
      <c r="D213" s="126" t="s">
        <v>303</v>
      </c>
      <c r="E213" s="251">
        <f t="shared" si="47"/>
        <v>88.52393005062126</v>
      </c>
      <c r="F213" s="175">
        <v>208608</v>
      </c>
      <c r="G213" s="175">
        <v>184668</v>
      </c>
      <c r="H213" s="252">
        <f t="shared" si="45"/>
        <v>184668</v>
      </c>
      <c r="I213" s="175"/>
      <c r="J213" s="175"/>
      <c r="K213" s="175">
        <f t="shared" si="48"/>
        <v>184668</v>
      </c>
      <c r="L213" s="175"/>
      <c r="M213" s="175"/>
      <c r="N213" s="175"/>
      <c r="O213" s="175"/>
      <c r="P213" s="175"/>
      <c r="Q213" s="175"/>
    </row>
    <row r="214" spans="1:17" ht="31.5">
      <c r="A214" s="228"/>
      <c r="B214" s="228"/>
      <c r="C214" s="228">
        <v>4700</v>
      </c>
      <c r="D214" s="126" t="s">
        <v>305</v>
      </c>
      <c r="E214" s="251">
        <f t="shared" si="47"/>
        <v>10.806451612903226</v>
      </c>
      <c r="F214" s="175">
        <v>6200</v>
      </c>
      <c r="G214" s="175">
        <v>670</v>
      </c>
      <c r="H214" s="252">
        <f t="shared" si="45"/>
        <v>670</v>
      </c>
      <c r="I214" s="175"/>
      <c r="J214" s="175"/>
      <c r="K214" s="175">
        <f t="shared" si="48"/>
        <v>670</v>
      </c>
      <c r="L214" s="175"/>
      <c r="M214" s="175"/>
      <c r="N214" s="175"/>
      <c r="O214" s="175"/>
      <c r="P214" s="175"/>
      <c r="Q214" s="175"/>
    </row>
    <row r="215" spans="1:17" ht="31.5">
      <c r="A215" s="228"/>
      <c r="B215" s="228"/>
      <c r="C215" s="228">
        <v>4740</v>
      </c>
      <c r="D215" s="126" t="s">
        <v>364</v>
      </c>
      <c r="E215" s="251">
        <f t="shared" si="47"/>
        <v>2.1151937984496127</v>
      </c>
      <c r="F215" s="175">
        <v>6450</v>
      </c>
      <c r="G215" s="175">
        <v>136.43</v>
      </c>
      <c r="H215" s="252">
        <f t="shared" si="45"/>
        <v>136.43</v>
      </c>
      <c r="I215" s="175"/>
      <c r="J215" s="175"/>
      <c r="K215" s="175">
        <f t="shared" si="48"/>
        <v>136.43</v>
      </c>
      <c r="L215" s="175"/>
      <c r="M215" s="175"/>
      <c r="N215" s="175"/>
      <c r="O215" s="175"/>
      <c r="P215" s="175"/>
      <c r="Q215" s="175"/>
    </row>
    <row r="216" spans="1:17" ht="31.5">
      <c r="A216" s="228"/>
      <c r="B216" s="228"/>
      <c r="C216" s="228">
        <v>4750</v>
      </c>
      <c r="D216" s="126" t="s">
        <v>307</v>
      </c>
      <c r="E216" s="251">
        <f t="shared" si="47"/>
        <v>34.09498098859316</v>
      </c>
      <c r="F216" s="175">
        <v>26300</v>
      </c>
      <c r="G216" s="175">
        <v>8966.98</v>
      </c>
      <c r="H216" s="252">
        <f t="shared" si="45"/>
        <v>8966.98</v>
      </c>
      <c r="I216" s="175"/>
      <c r="J216" s="175"/>
      <c r="K216" s="175">
        <f t="shared" si="48"/>
        <v>8966.98</v>
      </c>
      <c r="L216" s="175"/>
      <c r="M216" s="175"/>
      <c r="N216" s="175"/>
      <c r="O216" s="175"/>
      <c r="P216" s="175"/>
      <c r="Q216" s="175"/>
    </row>
    <row r="217" spans="1:17" ht="15.75">
      <c r="A217" s="228"/>
      <c r="B217" s="228"/>
      <c r="C217" s="263">
        <v>6050</v>
      </c>
      <c r="D217" s="244" t="s">
        <v>270</v>
      </c>
      <c r="E217" s="251">
        <f t="shared" si="47"/>
        <v>22.875</v>
      </c>
      <c r="F217" s="175">
        <f>'zał 11'!E65</f>
        <v>40000</v>
      </c>
      <c r="G217" s="230">
        <f>H217+Q217</f>
        <v>9150</v>
      </c>
      <c r="H217" s="252"/>
      <c r="I217" s="175"/>
      <c r="J217" s="175"/>
      <c r="K217" s="175"/>
      <c r="L217" s="175"/>
      <c r="M217" s="175"/>
      <c r="N217" s="175"/>
      <c r="O217" s="175"/>
      <c r="P217" s="175"/>
      <c r="Q217" s="175">
        <f>'zał 11'!F65</f>
        <v>9150</v>
      </c>
    </row>
    <row r="218" spans="1:17" ht="15.75">
      <c r="A218" s="225"/>
      <c r="B218" s="225">
        <v>80113</v>
      </c>
      <c r="C218" s="225"/>
      <c r="D218" s="121" t="s">
        <v>365</v>
      </c>
      <c r="E218" s="251">
        <f t="shared" si="47"/>
        <v>40.02901578641173</v>
      </c>
      <c r="F218" s="146">
        <f aca="true" t="shared" si="49" ref="F218:Q218">SUM(F219:F232)</f>
        <v>1017584</v>
      </c>
      <c r="G218" s="146">
        <f t="shared" si="49"/>
        <v>407328.86</v>
      </c>
      <c r="H218" s="146">
        <f t="shared" si="49"/>
        <v>407328.86</v>
      </c>
      <c r="I218" s="146">
        <f t="shared" si="49"/>
        <v>56691.810000000005</v>
      </c>
      <c r="J218" s="146">
        <f t="shared" si="49"/>
        <v>9663.609999999999</v>
      </c>
      <c r="K218" s="146">
        <f t="shared" si="49"/>
        <v>340688.44</v>
      </c>
      <c r="L218" s="146">
        <f t="shared" si="49"/>
        <v>0</v>
      </c>
      <c r="M218" s="146">
        <f t="shared" si="49"/>
        <v>285</v>
      </c>
      <c r="N218" s="146">
        <f t="shared" si="49"/>
        <v>0</v>
      </c>
      <c r="O218" s="146">
        <f t="shared" si="49"/>
        <v>0</v>
      </c>
      <c r="P218" s="146">
        <f t="shared" si="49"/>
        <v>0</v>
      </c>
      <c r="Q218" s="146">
        <f t="shared" si="49"/>
        <v>0</v>
      </c>
    </row>
    <row r="219" spans="1:17" ht="21" customHeight="1">
      <c r="A219" s="228"/>
      <c r="B219" s="228"/>
      <c r="C219" s="228">
        <v>3020</v>
      </c>
      <c r="D219" s="126" t="s">
        <v>366</v>
      </c>
      <c r="E219" s="251">
        <f t="shared" si="47"/>
        <v>28.499999999999996</v>
      </c>
      <c r="F219" s="175">
        <v>1000</v>
      </c>
      <c r="G219" s="230">
        <f aca="true" t="shared" si="50" ref="G219:G231">H219+Q219</f>
        <v>285</v>
      </c>
      <c r="H219" s="175">
        <f aca="true" t="shared" si="51" ref="H219:H231">SUM(I219:P219)</f>
        <v>285</v>
      </c>
      <c r="I219" s="231"/>
      <c r="J219" s="231"/>
      <c r="K219" s="175"/>
      <c r="L219" s="231"/>
      <c r="M219" s="175">
        <v>285</v>
      </c>
      <c r="N219" s="231"/>
      <c r="O219" s="231"/>
      <c r="P219" s="231"/>
      <c r="Q219" s="231"/>
    </row>
    <row r="220" spans="1:17" ht="15.75">
      <c r="A220" s="228"/>
      <c r="B220" s="228"/>
      <c r="C220" s="228">
        <v>4010</v>
      </c>
      <c r="D220" s="126" t="s">
        <v>285</v>
      </c>
      <c r="E220" s="251">
        <f t="shared" si="47"/>
        <v>43.09963231640664</v>
      </c>
      <c r="F220" s="175">
        <v>100630</v>
      </c>
      <c r="G220" s="230">
        <f t="shared" si="50"/>
        <v>43371.16</v>
      </c>
      <c r="H220" s="175">
        <f t="shared" si="51"/>
        <v>43371.16</v>
      </c>
      <c r="I220" s="175">
        <v>43371.16</v>
      </c>
      <c r="J220" s="231"/>
      <c r="K220" s="175"/>
      <c r="L220" s="231"/>
      <c r="M220" s="231"/>
      <c r="N220" s="231"/>
      <c r="O220" s="231"/>
      <c r="P220" s="231"/>
      <c r="Q220" s="231"/>
    </row>
    <row r="221" spans="1:17" ht="15.75">
      <c r="A221" s="228"/>
      <c r="B221" s="228"/>
      <c r="C221" s="228">
        <v>4040</v>
      </c>
      <c r="D221" s="126" t="s">
        <v>286</v>
      </c>
      <c r="E221" s="251">
        <f t="shared" si="47"/>
        <v>99.99469777306467</v>
      </c>
      <c r="F221" s="175">
        <v>6601</v>
      </c>
      <c r="G221" s="230">
        <f t="shared" si="50"/>
        <v>6600.65</v>
      </c>
      <c r="H221" s="175">
        <f t="shared" si="51"/>
        <v>6600.65</v>
      </c>
      <c r="I221" s="175">
        <v>6600.65</v>
      </c>
      <c r="J221" s="231"/>
      <c r="K221" s="175"/>
      <c r="L221" s="231"/>
      <c r="M221" s="231"/>
      <c r="N221" s="231"/>
      <c r="O221" s="231"/>
      <c r="P221" s="231"/>
      <c r="Q221" s="231"/>
    </row>
    <row r="222" spans="1:17" ht="15.75">
      <c r="A222" s="228"/>
      <c r="B222" s="228"/>
      <c r="C222" s="228">
        <v>4110</v>
      </c>
      <c r="D222" s="126" t="s">
        <v>287</v>
      </c>
      <c r="E222" s="251">
        <f t="shared" si="47"/>
        <v>42.05605013179489</v>
      </c>
      <c r="F222" s="175">
        <v>20107</v>
      </c>
      <c r="G222" s="230">
        <f t="shared" si="50"/>
        <v>8456.21</v>
      </c>
      <c r="H222" s="175">
        <f t="shared" si="51"/>
        <v>8456.21</v>
      </c>
      <c r="I222" s="231"/>
      <c r="J222" s="175">
        <v>8456.21</v>
      </c>
      <c r="K222" s="175"/>
      <c r="L222" s="231"/>
      <c r="M222" s="231"/>
      <c r="N222" s="231"/>
      <c r="O222" s="231"/>
      <c r="P222" s="231"/>
      <c r="Q222" s="231"/>
    </row>
    <row r="223" spans="1:17" ht="15.75">
      <c r="A223" s="228"/>
      <c r="B223" s="228"/>
      <c r="C223" s="228">
        <v>4120</v>
      </c>
      <c r="D223" s="126" t="s">
        <v>288</v>
      </c>
      <c r="E223" s="251">
        <f t="shared" si="47"/>
        <v>52.1780466724287</v>
      </c>
      <c r="F223" s="175">
        <v>2314</v>
      </c>
      <c r="G223" s="230">
        <f t="shared" si="50"/>
        <v>1207.4</v>
      </c>
      <c r="H223" s="175">
        <f t="shared" si="51"/>
        <v>1207.4</v>
      </c>
      <c r="I223" s="231"/>
      <c r="J223" s="175">
        <v>1207.4</v>
      </c>
      <c r="K223" s="175"/>
      <c r="L223" s="231"/>
      <c r="M223" s="231"/>
      <c r="N223" s="231"/>
      <c r="O223" s="231"/>
      <c r="P223" s="231"/>
      <c r="Q223" s="231"/>
    </row>
    <row r="224" spans="1:17" ht="15.75">
      <c r="A224" s="228"/>
      <c r="B224" s="228"/>
      <c r="C224" s="228">
        <v>4170</v>
      </c>
      <c r="D224" s="126" t="s">
        <v>290</v>
      </c>
      <c r="E224" s="251">
        <f t="shared" si="47"/>
        <v>60</v>
      </c>
      <c r="F224" s="175">
        <v>11200</v>
      </c>
      <c r="G224" s="230">
        <f t="shared" si="50"/>
        <v>6720</v>
      </c>
      <c r="H224" s="175">
        <f t="shared" si="51"/>
        <v>6720</v>
      </c>
      <c r="I224" s="175">
        <v>6720</v>
      </c>
      <c r="J224" s="231"/>
      <c r="K224" s="175"/>
      <c r="L224" s="231"/>
      <c r="M224" s="231"/>
      <c r="N224" s="231"/>
      <c r="O224" s="231"/>
      <c r="P224" s="231"/>
      <c r="Q224" s="231"/>
    </row>
    <row r="225" spans="1:17" ht="15.75">
      <c r="A225" s="228"/>
      <c r="B225" s="228"/>
      <c r="C225" s="228">
        <v>4210</v>
      </c>
      <c r="D225" s="126" t="s">
        <v>268</v>
      </c>
      <c r="E225" s="251">
        <f t="shared" si="47"/>
        <v>41.908293951511425</v>
      </c>
      <c r="F225" s="175">
        <v>71522</v>
      </c>
      <c r="G225" s="230">
        <f t="shared" si="50"/>
        <v>29973.65</v>
      </c>
      <c r="H225" s="175">
        <f t="shared" si="51"/>
        <v>29973.65</v>
      </c>
      <c r="I225" s="231"/>
      <c r="J225" s="231"/>
      <c r="K225" s="175">
        <v>29973.65</v>
      </c>
      <c r="L225" s="231"/>
      <c r="M225" s="231"/>
      <c r="N225" s="231"/>
      <c r="O225" s="231"/>
      <c r="P225" s="231"/>
      <c r="Q225" s="231"/>
    </row>
    <row r="226" spans="1:17" ht="15.75">
      <c r="A226" s="228"/>
      <c r="B226" s="228"/>
      <c r="C226" s="228">
        <v>4270</v>
      </c>
      <c r="D226" s="126" t="s">
        <v>272</v>
      </c>
      <c r="E226" s="251">
        <f t="shared" si="47"/>
        <v>54.19047727272728</v>
      </c>
      <c r="F226" s="175">
        <v>44000</v>
      </c>
      <c r="G226" s="230">
        <f t="shared" si="50"/>
        <v>23843.81</v>
      </c>
      <c r="H226" s="175">
        <f t="shared" si="51"/>
        <v>23843.81</v>
      </c>
      <c r="I226" s="231"/>
      <c r="J226" s="231"/>
      <c r="K226" s="175">
        <v>23843.81</v>
      </c>
      <c r="L226" s="231"/>
      <c r="M226" s="231"/>
      <c r="N226" s="231"/>
      <c r="O226" s="231"/>
      <c r="P226" s="231"/>
      <c r="Q226" s="231"/>
    </row>
    <row r="227" spans="1:17" ht="15.75">
      <c r="A227" s="228"/>
      <c r="B227" s="228"/>
      <c r="C227" s="228">
        <v>4280</v>
      </c>
      <c r="D227" s="126" t="s">
        <v>337</v>
      </c>
      <c r="E227" s="251">
        <f t="shared" si="47"/>
        <v>0</v>
      </c>
      <c r="F227" s="175">
        <v>210</v>
      </c>
      <c r="G227" s="230">
        <f t="shared" si="50"/>
        <v>0</v>
      </c>
      <c r="H227" s="175">
        <f t="shared" si="51"/>
        <v>0</v>
      </c>
      <c r="I227" s="231"/>
      <c r="J227" s="231"/>
      <c r="K227" s="175">
        <v>0</v>
      </c>
      <c r="L227" s="231"/>
      <c r="M227" s="231"/>
      <c r="N227" s="231"/>
      <c r="O227" s="231"/>
      <c r="P227" s="231"/>
      <c r="Q227" s="231"/>
    </row>
    <row r="228" spans="1:17" ht="15.75">
      <c r="A228" s="228"/>
      <c r="B228" s="228"/>
      <c r="C228" s="228">
        <v>4300</v>
      </c>
      <c r="D228" s="126" t="s">
        <v>261</v>
      </c>
      <c r="E228" s="251">
        <f t="shared" si="47"/>
        <v>56.63979393939393</v>
      </c>
      <c r="F228" s="175">
        <v>495000</v>
      </c>
      <c r="G228" s="230">
        <f t="shared" si="50"/>
        <v>280366.98</v>
      </c>
      <c r="H228" s="175">
        <f t="shared" si="51"/>
        <v>280366.98</v>
      </c>
      <c r="I228" s="231"/>
      <c r="J228" s="231"/>
      <c r="K228" s="175">
        <v>280366.98</v>
      </c>
      <c r="L228" s="231"/>
      <c r="M228" s="231"/>
      <c r="N228" s="231"/>
      <c r="O228" s="231"/>
      <c r="P228" s="231"/>
      <c r="Q228" s="231"/>
    </row>
    <row r="229" spans="1:17" ht="15.75">
      <c r="A229" s="228"/>
      <c r="B229" s="228"/>
      <c r="C229" s="228">
        <v>4430</v>
      </c>
      <c r="D229" s="126" t="s">
        <v>274</v>
      </c>
      <c r="E229" s="251">
        <f t="shared" si="47"/>
        <v>10.680851063829786</v>
      </c>
      <c r="F229" s="175">
        <v>9400</v>
      </c>
      <c r="G229" s="230">
        <f t="shared" si="50"/>
        <v>1004</v>
      </c>
      <c r="H229" s="175">
        <f t="shared" si="51"/>
        <v>1004</v>
      </c>
      <c r="I229" s="231"/>
      <c r="J229" s="231"/>
      <c r="K229" s="175">
        <v>1004</v>
      </c>
      <c r="L229" s="231"/>
      <c r="M229" s="231"/>
      <c r="N229" s="231"/>
      <c r="O229" s="231"/>
      <c r="P229" s="231"/>
      <c r="Q229" s="231"/>
    </row>
    <row r="230" spans="1:17" ht="31.5">
      <c r="A230" s="228"/>
      <c r="B230" s="228"/>
      <c r="C230" s="228">
        <v>4440</v>
      </c>
      <c r="D230" s="126" t="s">
        <v>303</v>
      </c>
      <c r="E230" s="251">
        <f aca="true" t="shared" si="52" ref="E230:E261">G230/F230*100</f>
        <v>100</v>
      </c>
      <c r="F230" s="175">
        <f>H230+Q230</f>
        <v>3000</v>
      </c>
      <c r="G230" s="230">
        <f t="shared" si="50"/>
        <v>3000</v>
      </c>
      <c r="H230" s="175">
        <f t="shared" si="51"/>
        <v>3000</v>
      </c>
      <c r="I230" s="231"/>
      <c r="J230" s="231"/>
      <c r="K230" s="175">
        <v>3000</v>
      </c>
      <c r="L230" s="231"/>
      <c r="M230" s="231"/>
      <c r="N230" s="231"/>
      <c r="O230" s="231"/>
      <c r="P230" s="231"/>
      <c r="Q230" s="231"/>
    </row>
    <row r="231" spans="1:17" ht="15.75">
      <c r="A231" s="228"/>
      <c r="B231" s="228"/>
      <c r="C231" s="228">
        <v>4500</v>
      </c>
      <c r="D231" s="126" t="s">
        <v>367</v>
      </c>
      <c r="E231" s="251">
        <f t="shared" si="52"/>
        <v>100</v>
      </c>
      <c r="F231" s="175">
        <v>2500</v>
      </c>
      <c r="G231" s="230">
        <f t="shared" si="50"/>
        <v>2500</v>
      </c>
      <c r="H231" s="175">
        <f t="shared" si="51"/>
        <v>2500</v>
      </c>
      <c r="I231" s="231"/>
      <c r="J231" s="231"/>
      <c r="K231" s="175">
        <v>2500</v>
      </c>
      <c r="L231" s="231"/>
      <c r="M231" s="231"/>
      <c r="N231" s="231"/>
      <c r="O231" s="231"/>
      <c r="P231" s="231"/>
      <c r="Q231" s="231"/>
    </row>
    <row r="232" spans="1:17" ht="15.75">
      <c r="A232" s="228"/>
      <c r="B232" s="228"/>
      <c r="C232" s="228">
        <v>6050</v>
      </c>
      <c r="D232" s="126" t="s">
        <v>368</v>
      </c>
      <c r="E232" s="251">
        <f t="shared" si="52"/>
        <v>0</v>
      </c>
      <c r="F232" s="175">
        <f>'zał 11'!E68</f>
        <v>250100</v>
      </c>
      <c r="G232" s="175">
        <v>0</v>
      </c>
      <c r="H232" s="175"/>
      <c r="I232" s="231"/>
      <c r="J232" s="231"/>
      <c r="K232" s="175"/>
      <c r="L232" s="231"/>
      <c r="M232" s="231"/>
      <c r="N232" s="231"/>
      <c r="O232" s="231"/>
      <c r="P232" s="231"/>
      <c r="Q232" s="231">
        <f>'zał 11'!F68</f>
        <v>0</v>
      </c>
    </row>
    <row r="233" spans="1:17" ht="15.75">
      <c r="A233" s="121"/>
      <c r="B233" s="225">
        <v>80146</v>
      </c>
      <c r="C233" s="225"/>
      <c r="D233" s="121" t="s">
        <v>369</v>
      </c>
      <c r="E233" s="251">
        <f t="shared" si="52"/>
        <v>41.77165417131919</v>
      </c>
      <c r="F233" s="146">
        <f aca="true" t="shared" si="53" ref="F233:Q233">SUM(F234:F238)</f>
        <v>37614</v>
      </c>
      <c r="G233" s="146">
        <f t="shared" si="53"/>
        <v>15711.99</v>
      </c>
      <c r="H233" s="146">
        <f t="shared" si="53"/>
        <v>15711.99</v>
      </c>
      <c r="I233" s="146">
        <f t="shared" si="53"/>
        <v>0</v>
      </c>
      <c r="J233" s="146">
        <f t="shared" si="53"/>
        <v>0</v>
      </c>
      <c r="K233" s="146">
        <f t="shared" si="53"/>
        <v>0</v>
      </c>
      <c r="L233" s="146">
        <f t="shared" si="53"/>
        <v>0</v>
      </c>
      <c r="M233" s="146">
        <f t="shared" si="53"/>
        <v>0</v>
      </c>
      <c r="N233" s="146">
        <f t="shared" si="53"/>
        <v>0</v>
      </c>
      <c r="O233" s="146">
        <f t="shared" si="53"/>
        <v>0</v>
      </c>
      <c r="P233" s="146">
        <f t="shared" si="53"/>
        <v>0</v>
      </c>
      <c r="Q233" s="146">
        <f t="shared" si="53"/>
        <v>0</v>
      </c>
    </row>
    <row r="234" spans="1:17" ht="15.75">
      <c r="A234" s="126"/>
      <c r="B234" s="228"/>
      <c r="C234" s="228">
        <v>4210</v>
      </c>
      <c r="D234" s="126" t="s">
        <v>370</v>
      </c>
      <c r="E234" s="251">
        <f t="shared" si="52"/>
        <v>46.9988551803091</v>
      </c>
      <c r="F234" s="175">
        <v>3494</v>
      </c>
      <c r="G234" s="230">
        <f>H234+Q234</f>
        <v>1642.14</v>
      </c>
      <c r="H234" s="175">
        <v>1642.14</v>
      </c>
      <c r="I234" s="175"/>
      <c r="J234" s="175"/>
      <c r="K234" s="175"/>
      <c r="L234" s="175"/>
      <c r="M234" s="175"/>
      <c r="N234" s="175"/>
      <c r="O234" s="175"/>
      <c r="P234" s="175"/>
      <c r="Q234" s="175"/>
    </row>
    <row r="235" spans="1:17" ht="31.5">
      <c r="A235" s="126"/>
      <c r="B235" s="228"/>
      <c r="C235" s="264">
        <v>4240</v>
      </c>
      <c r="D235" s="265" t="s">
        <v>344</v>
      </c>
      <c r="E235" s="251">
        <f t="shared" si="52"/>
        <v>99.9274193548387</v>
      </c>
      <c r="F235" s="175">
        <v>248</v>
      </c>
      <c r="G235" s="230">
        <f>H235+Q235</f>
        <v>247.82</v>
      </c>
      <c r="H235" s="175">
        <v>247.82</v>
      </c>
      <c r="I235" s="175"/>
      <c r="J235" s="175"/>
      <c r="K235" s="175"/>
      <c r="L235" s="175"/>
      <c r="M235" s="175"/>
      <c r="N235" s="175"/>
      <c r="O235" s="175"/>
      <c r="P235" s="175"/>
      <c r="Q235" s="175"/>
    </row>
    <row r="236" spans="1:17" ht="15.75">
      <c r="A236" s="126"/>
      <c r="B236" s="228"/>
      <c r="C236" s="228">
        <v>4300</v>
      </c>
      <c r="D236" s="126" t="s">
        <v>319</v>
      </c>
      <c r="E236" s="251">
        <f t="shared" si="52"/>
        <v>28.721707972529114</v>
      </c>
      <c r="F236" s="175">
        <v>13396</v>
      </c>
      <c r="G236" s="230">
        <f>H236+Q236</f>
        <v>3847.56</v>
      </c>
      <c r="H236" s="175">
        <v>3847.56</v>
      </c>
      <c r="I236" s="175"/>
      <c r="J236" s="175"/>
      <c r="K236" s="175"/>
      <c r="L236" s="175"/>
      <c r="M236" s="175"/>
      <c r="N236" s="175"/>
      <c r="O236" s="175"/>
      <c r="P236" s="175"/>
      <c r="Q236" s="175"/>
    </row>
    <row r="237" spans="1:17" ht="15.75">
      <c r="A237" s="126"/>
      <c r="B237" s="228"/>
      <c r="C237" s="228">
        <v>4410</v>
      </c>
      <c r="D237" s="126" t="s">
        <v>301</v>
      </c>
      <c r="E237" s="251">
        <f t="shared" si="52"/>
        <v>34.69000181126607</v>
      </c>
      <c r="F237" s="175">
        <v>11042</v>
      </c>
      <c r="G237" s="230">
        <f>H237+Q237</f>
        <v>3830.47</v>
      </c>
      <c r="H237" s="175">
        <v>3830.47</v>
      </c>
      <c r="I237" s="175"/>
      <c r="J237" s="175"/>
      <c r="K237" s="175"/>
      <c r="L237" s="175"/>
      <c r="M237" s="175"/>
      <c r="N237" s="175"/>
      <c r="O237" s="175"/>
      <c r="P237" s="175"/>
      <c r="Q237" s="175"/>
    </row>
    <row r="238" spans="1:17" ht="31.5">
      <c r="A238" s="126"/>
      <c r="B238" s="228"/>
      <c r="C238" s="264">
        <v>4700</v>
      </c>
      <c r="D238" s="265" t="s">
        <v>360</v>
      </c>
      <c r="E238" s="251">
        <f t="shared" si="52"/>
        <v>65.12613949544202</v>
      </c>
      <c r="F238" s="175">
        <v>9434</v>
      </c>
      <c r="G238" s="230">
        <f>H238+Q238</f>
        <v>6144</v>
      </c>
      <c r="H238" s="175">
        <v>6144</v>
      </c>
      <c r="I238" s="175"/>
      <c r="J238" s="175"/>
      <c r="K238" s="175"/>
      <c r="L238" s="175"/>
      <c r="M238" s="175"/>
      <c r="N238" s="175"/>
      <c r="O238" s="175"/>
      <c r="P238" s="175"/>
      <c r="Q238" s="175"/>
    </row>
    <row r="239" spans="1:17" ht="15.75">
      <c r="A239" s="247">
        <v>801</v>
      </c>
      <c r="B239" s="247">
        <v>80148</v>
      </c>
      <c r="C239" s="247"/>
      <c r="D239" s="266" t="s">
        <v>148</v>
      </c>
      <c r="E239" s="251">
        <f t="shared" si="52"/>
        <v>48.0096607953448</v>
      </c>
      <c r="F239" s="176">
        <f aca="true" t="shared" si="54" ref="F239:Q239">SUM(F240:F255)</f>
        <v>1439426</v>
      </c>
      <c r="G239" s="176">
        <f t="shared" si="54"/>
        <v>691063.5399999998</v>
      </c>
      <c r="H239" s="176">
        <f t="shared" si="54"/>
        <v>691063.5399999998</v>
      </c>
      <c r="I239" s="176">
        <f t="shared" si="54"/>
        <v>267695.95</v>
      </c>
      <c r="J239" s="176">
        <f t="shared" si="54"/>
        <v>40916.61</v>
      </c>
      <c r="K239" s="176">
        <f t="shared" si="54"/>
        <v>381683.51</v>
      </c>
      <c r="L239" s="176">
        <f t="shared" si="54"/>
        <v>0</v>
      </c>
      <c r="M239" s="176">
        <f t="shared" si="54"/>
        <v>767.47</v>
      </c>
      <c r="N239" s="176">
        <f t="shared" si="54"/>
        <v>0</v>
      </c>
      <c r="O239" s="176">
        <f t="shared" si="54"/>
        <v>0</v>
      </c>
      <c r="P239" s="176">
        <f t="shared" si="54"/>
        <v>0</v>
      </c>
      <c r="Q239" s="176">
        <f t="shared" si="54"/>
        <v>0</v>
      </c>
    </row>
    <row r="240" spans="1:17" ht="25.5" customHeight="1">
      <c r="A240" s="228"/>
      <c r="B240" s="228"/>
      <c r="C240" s="228">
        <v>3020</v>
      </c>
      <c r="D240" s="126" t="s">
        <v>284</v>
      </c>
      <c r="E240" s="251">
        <f t="shared" si="52"/>
        <v>19.18675</v>
      </c>
      <c r="F240" s="175">
        <v>4000</v>
      </c>
      <c r="G240" s="230">
        <f aca="true" t="shared" si="55" ref="G240:G255">H240+Q240</f>
        <v>767.47</v>
      </c>
      <c r="H240" s="175">
        <f aca="true" t="shared" si="56" ref="H240:H255">SUM(I240:P240)</f>
        <v>767.47</v>
      </c>
      <c r="I240" s="175"/>
      <c r="J240" s="175"/>
      <c r="K240" s="175"/>
      <c r="L240" s="175"/>
      <c r="M240" s="175">
        <v>767.47</v>
      </c>
      <c r="N240" s="175"/>
      <c r="O240" s="175"/>
      <c r="P240" s="175"/>
      <c r="Q240" s="175"/>
    </row>
    <row r="241" spans="1:17" ht="15.75">
      <c r="A241" s="228"/>
      <c r="B241" s="228"/>
      <c r="C241" s="228">
        <v>4010</v>
      </c>
      <c r="D241" s="126" t="s">
        <v>285</v>
      </c>
      <c r="E241" s="251">
        <f t="shared" si="52"/>
        <v>45.885067577752096</v>
      </c>
      <c r="F241" s="175">
        <v>517478</v>
      </c>
      <c r="G241" s="230">
        <f t="shared" si="55"/>
        <v>237445.13</v>
      </c>
      <c r="H241" s="175">
        <f t="shared" si="56"/>
        <v>237445.13</v>
      </c>
      <c r="I241" s="175">
        <v>237445.13</v>
      </c>
      <c r="J241" s="175"/>
      <c r="K241" s="175"/>
      <c r="L241" s="175"/>
      <c r="M241" s="175"/>
      <c r="N241" s="175"/>
      <c r="O241" s="175"/>
      <c r="P241" s="175"/>
      <c r="Q241" s="175"/>
    </row>
    <row r="242" spans="1:17" ht="15.75">
      <c r="A242" s="228"/>
      <c r="B242" s="228"/>
      <c r="C242" s="228">
        <v>4040</v>
      </c>
      <c r="D242" s="126" t="s">
        <v>286</v>
      </c>
      <c r="E242" s="251">
        <f t="shared" si="52"/>
        <v>97.61162918266594</v>
      </c>
      <c r="F242" s="175">
        <v>30991</v>
      </c>
      <c r="G242" s="230">
        <f t="shared" si="55"/>
        <v>30250.82</v>
      </c>
      <c r="H242" s="175">
        <f t="shared" si="56"/>
        <v>30250.82</v>
      </c>
      <c r="I242" s="175">
        <v>30250.82</v>
      </c>
      <c r="J242" s="175"/>
      <c r="K242" s="175"/>
      <c r="L242" s="175"/>
      <c r="M242" s="175"/>
      <c r="N242" s="175"/>
      <c r="O242" s="175"/>
      <c r="P242" s="175"/>
      <c r="Q242" s="175"/>
    </row>
    <row r="243" spans="1:17" ht="15.75">
      <c r="A243" s="228"/>
      <c r="B243" s="228"/>
      <c r="C243" s="228">
        <v>4110</v>
      </c>
      <c r="D243" s="126" t="s">
        <v>287</v>
      </c>
      <c r="E243" s="251">
        <f t="shared" si="52"/>
        <v>43.50318562531319</v>
      </c>
      <c r="F243" s="175">
        <v>83814</v>
      </c>
      <c r="G243" s="230">
        <f t="shared" si="55"/>
        <v>36461.76</v>
      </c>
      <c r="H243" s="175">
        <f t="shared" si="56"/>
        <v>36461.76</v>
      </c>
      <c r="I243" s="175"/>
      <c r="J243" s="175">
        <v>36461.76</v>
      </c>
      <c r="K243" s="175"/>
      <c r="L243" s="175"/>
      <c r="M243" s="175"/>
      <c r="N243" s="175"/>
      <c r="O243" s="175"/>
      <c r="P243" s="175"/>
      <c r="Q243" s="175"/>
    </row>
    <row r="244" spans="1:17" ht="15.75">
      <c r="A244" s="228"/>
      <c r="B244" s="228"/>
      <c r="C244" s="228">
        <v>4120</v>
      </c>
      <c r="D244" s="126" t="s">
        <v>288</v>
      </c>
      <c r="E244" s="251">
        <f t="shared" si="52"/>
        <v>32.964703270682264</v>
      </c>
      <c r="F244" s="175">
        <v>13514</v>
      </c>
      <c r="G244" s="230">
        <f t="shared" si="55"/>
        <v>4454.85</v>
      </c>
      <c r="H244" s="175">
        <f t="shared" si="56"/>
        <v>4454.85</v>
      </c>
      <c r="I244" s="175"/>
      <c r="J244" s="175">
        <v>4454.85</v>
      </c>
      <c r="K244" s="175"/>
      <c r="L244" s="175"/>
      <c r="M244" s="175"/>
      <c r="N244" s="175"/>
      <c r="O244" s="175"/>
      <c r="P244" s="175"/>
      <c r="Q244" s="175"/>
    </row>
    <row r="245" spans="1:17" ht="15.75">
      <c r="A245" s="228"/>
      <c r="B245" s="228"/>
      <c r="C245" s="228">
        <v>4210</v>
      </c>
      <c r="D245" s="126" t="s">
        <v>268</v>
      </c>
      <c r="E245" s="251">
        <f t="shared" si="52"/>
        <v>24.933975033839676</v>
      </c>
      <c r="F245" s="175">
        <v>46543</v>
      </c>
      <c r="G245" s="230">
        <f t="shared" si="55"/>
        <v>11605.02</v>
      </c>
      <c r="H245" s="175">
        <f t="shared" si="56"/>
        <v>11605.02</v>
      </c>
      <c r="I245" s="175"/>
      <c r="J245" s="175"/>
      <c r="K245" s="175">
        <v>11605.02</v>
      </c>
      <c r="L245" s="175"/>
      <c r="M245" s="175"/>
      <c r="N245" s="175"/>
      <c r="O245" s="175"/>
      <c r="P245" s="175"/>
      <c r="Q245" s="175"/>
    </row>
    <row r="246" spans="1:17" ht="15.75">
      <c r="A246" s="228"/>
      <c r="B246" s="228"/>
      <c r="C246" s="228">
        <v>4220</v>
      </c>
      <c r="D246" s="126" t="s">
        <v>371</v>
      </c>
      <c r="E246" s="251">
        <f t="shared" si="52"/>
        <v>50.24092411600204</v>
      </c>
      <c r="F246" s="175">
        <v>699436</v>
      </c>
      <c r="G246" s="230">
        <f t="shared" si="55"/>
        <v>351403.11</v>
      </c>
      <c r="H246" s="175">
        <f t="shared" si="56"/>
        <v>351403.11</v>
      </c>
      <c r="I246" s="231"/>
      <c r="J246" s="231"/>
      <c r="K246" s="175">
        <v>351403.11</v>
      </c>
      <c r="L246" s="231"/>
      <c r="M246" s="231"/>
      <c r="N246" s="231"/>
      <c r="O246" s="231"/>
      <c r="P246" s="231"/>
      <c r="Q246" s="231"/>
    </row>
    <row r="247" spans="1:17" ht="15.75">
      <c r="A247" s="228"/>
      <c r="B247" s="228"/>
      <c r="C247" s="228">
        <v>4270</v>
      </c>
      <c r="D247" s="126" t="s">
        <v>272</v>
      </c>
      <c r="E247" s="251">
        <f t="shared" si="52"/>
        <v>16.051875184565407</v>
      </c>
      <c r="F247" s="175">
        <v>10159</v>
      </c>
      <c r="G247" s="230">
        <f t="shared" si="55"/>
        <v>1630.71</v>
      </c>
      <c r="H247" s="175">
        <f t="shared" si="56"/>
        <v>1630.71</v>
      </c>
      <c r="I247" s="175"/>
      <c r="J247" s="175"/>
      <c r="K247" s="175">
        <v>1630.71</v>
      </c>
      <c r="L247" s="175"/>
      <c r="M247" s="175"/>
      <c r="N247" s="175"/>
      <c r="O247" s="175"/>
      <c r="P247" s="175"/>
      <c r="Q247" s="175"/>
    </row>
    <row r="248" spans="1:17" ht="15.75">
      <c r="A248" s="228"/>
      <c r="B248" s="228"/>
      <c r="C248" s="228">
        <v>4280</v>
      </c>
      <c r="D248" s="126" t="s">
        <v>337</v>
      </c>
      <c r="E248" s="251">
        <f t="shared" si="52"/>
        <v>4.132231404958678</v>
      </c>
      <c r="F248" s="175">
        <v>1210</v>
      </c>
      <c r="G248" s="230">
        <f t="shared" si="55"/>
        <v>50</v>
      </c>
      <c r="H248" s="175">
        <f t="shared" si="56"/>
        <v>50</v>
      </c>
      <c r="I248" s="175"/>
      <c r="J248" s="175"/>
      <c r="K248" s="175">
        <v>50</v>
      </c>
      <c r="L248" s="175"/>
      <c r="M248" s="175"/>
      <c r="N248" s="175"/>
      <c r="O248" s="175"/>
      <c r="P248" s="175"/>
      <c r="Q248" s="175"/>
    </row>
    <row r="249" spans="1:255" s="267" customFormat="1" ht="15.75">
      <c r="A249" s="228"/>
      <c r="B249" s="228"/>
      <c r="C249" s="228">
        <v>4300</v>
      </c>
      <c r="D249" s="126" t="s">
        <v>261</v>
      </c>
      <c r="E249" s="251">
        <f t="shared" si="52"/>
        <v>17.266129032258064</v>
      </c>
      <c r="F249" s="175">
        <v>3472</v>
      </c>
      <c r="G249" s="230">
        <f t="shared" si="55"/>
        <v>599.48</v>
      </c>
      <c r="H249" s="175">
        <f t="shared" si="56"/>
        <v>599.48</v>
      </c>
      <c r="I249" s="175"/>
      <c r="J249" s="175"/>
      <c r="K249" s="175">
        <v>599.48</v>
      </c>
      <c r="L249" s="175"/>
      <c r="M249" s="175"/>
      <c r="N249" s="175"/>
      <c r="O249" s="175"/>
      <c r="P249" s="175"/>
      <c r="Q249" s="175"/>
      <c r="R249" s="208"/>
      <c r="S249" s="208"/>
      <c r="T249" s="208"/>
      <c r="U249" s="208"/>
      <c r="V249" s="208"/>
      <c r="W249" s="208"/>
      <c r="X249" s="208"/>
      <c r="Y249" s="208"/>
      <c r="Z249" s="208"/>
      <c r="AA249" s="208"/>
      <c r="AB249" s="208"/>
      <c r="AC249" s="208"/>
      <c r="AD249" s="208"/>
      <c r="AE249" s="208"/>
      <c r="AF249" s="208"/>
      <c r="AG249" s="208"/>
      <c r="AH249" s="208"/>
      <c r="AI249" s="208"/>
      <c r="AJ249" s="208"/>
      <c r="AK249" s="208"/>
      <c r="AL249" s="208"/>
      <c r="AM249" s="208"/>
      <c r="AN249" s="208"/>
      <c r="AO249" s="208"/>
      <c r="AP249" s="208"/>
      <c r="AQ249" s="208"/>
      <c r="AR249" s="208"/>
      <c r="AS249" s="208"/>
      <c r="AT249" s="208"/>
      <c r="AU249" s="208"/>
      <c r="AV249" s="208"/>
      <c r="AW249" s="208"/>
      <c r="AX249" s="208"/>
      <c r="IS249" s="208"/>
      <c r="IT249" s="208"/>
      <c r="IU249" s="208"/>
    </row>
    <row r="250" spans="1:255" s="267" customFormat="1" ht="15.75">
      <c r="A250" s="228"/>
      <c r="B250" s="228"/>
      <c r="C250" s="228">
        <v>4410</v>
      </c>
      <c r="D250" s="126" t="s">
        <v>345</v>
      </c>
      <c r="E250" s="251">
        <v>99.4</v>
      </c>
      <c r="F250" s="175">
        <v>81</v>
      </c>
      <c r="G250" s="230">
        <f t="shared" si="55"/>
        <v>80.5</v>
      </c>
      <c r="H250" s="175">
        <f t="shared" si="56"/>
        <v>80.5</v>
      </c>
      <c r="I250" s="175"/>
      <c r="J250" s="175"/>
      <c r="K250" s="175">
        <v>80.5</v>
      </c>
      <c r="L250" s="175"/>
      <c r="M250" s="175"/>
      <c r="N250" s="175"/>
      <c r="O250" s="175"/>
      <c r="P250" s="175"/>
      <c r="Q250" s="175"/>
      <c r="R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IS250" s="208"/>
      <c r="IT250" s="208"/>
      <c r="IU250" s="208"/>
    </row>
    <row r="251" spans="1:255" s="267" customFormat="1" ht="31.5">
      <c r="A251" s="228"/>
      <c r="B251" s="228"/>
      <c r="C251" s="228">
        <v>4440</v>
      </c>
      <c r="D251" s="126" t="s">
        <v>359</v>
      </c>
      <c r="E251" s="251">
        <f aca="true" t="shared" si="57" ref="E251:E260">G251/F251*100</f>
        <v>79.73202782787942</v>
      </c>
      <c r="F251" s="175">
        <v>19405</v>
      </c>
      <c r="G251" s="230">
        <f t="shared" si="55"/>
        <v>15472</v>
      </c>
      <c r="H251" s="175">
        <f t="shared" si="56"/>
        <v>15472</v>
      </c>
      <c r="I251" s="175"/>
      <c r="J251" s="175"/>
      <c r="K251" s="175">
        <v>15472</v>
      </c>
      <c r="L251" s="175"/>
      <c r="M251" s="175"/>
      <c r="N251" s="175"/>
      <c r="O251" s="175"/>
      <c r="P251" s="175"/>
      <c r="Q251" s="175"/>
      <c r="R251" s="208"/>
      <c r="S251" s="208"/>
      <c r="T251" s="208"/>
      <c r="U251" s="208"/>
      <c r="V251" s="208"/>
      <c r="W251" s="208"/>
      <c r="X251" s="208"/>
      <c r="Y251" s="208"/>
      <c r="Z251" s="208"/>
      <c r="AA251" s="208"/>
      <c r="AB251" s="208"/>
      <c r="AC251" s="208"/>
      <c r="AD251" s="208"/>
      <c r="AE251" s="208"/>
      <c r="AF251" s="208"/>
      <c r="AG251" s="208"/>
      <c r="AH251" s="208"/>
      <c r="AI251" s="208"/>
      <c r="AJ251" s="208"/>
      <c r="AK251" s="208"/>
      <c r="AL251" s="208"/>
      <c r="AM251" s="208"/>
      <c r="AN251" s="208"/>
      <c r="AO251" s="208"/>
      <c r="AP251" s="208"/>
      <c r="AQ251" s="208"/>
      <c r="AR251" s="208"/>
      <c r="AS251" s="208"/>
      <c r="AT251" s="208"/>
      <c r="AU251" s="208"/>
      <c r="AV251" s="208"/>
      <c r="AW251" s="208"/>
      <c r="AX251" s="208"/>
      <c r="IS251" s="208"/>
      <c r="IT251" s="208"/>
      <c r="IU251" s="208"/>
    </row>
    <row r="252" spans="1:255" s="267" customFormat="1" ht="31.5">
      <c r="A252" s="228"/>
      <c r="B252" s="228"/>
      <c r="C252" s="264">
        <v>4700</v>
      </c>
      <c r="D252" s="265" t="s">
        <v>360</v>
      </c>
      <c r="E252" s="251">
        <f t="shared" si="57"/>
        <v>10.714285714285714</v>
      </c>
      <c r="F252" s="175">
        <v>1120</v>
      </c>
      <c r="G252" s="230">
        <f t="shared" si="55"/>
        <v>120</v>
      </c>
      <c r="H252" s="175">
        <f t="shared" si="56"/>
        <v>120</v>
      </c>
      <c r="I252" s="175"/>
      <c r="J252" s="175"/>
      <c r="K252" s="175">
        <v>120</v>
      </c>
      <c r="L252" s="175"/>
      <c r="M252" s="175"/>
      <c r="N252" s="175"/>
      <c r="O252" s="175"/>
      <c r="P252" s="175"/>
      <c r="Q252" s="175"/>
      <c r="R252" s="208"/>
      <c r="S252" s="208"/>
      <c r="T252" s="208"/>
      <c r="U252" s="208"/>
      <c r="V252" s="208"/>
      <c r="W252" s="208"/>
      <c r="X252" s="208"/>
      <c r="Y252" s="208"/>
      <c r="Z252" s="208"/>
      <c r="AA252" s="208"/>
      <c r="AB252" s="208"/>
      <c r="AC252" s="208"/>
      <c r="AD252" s="208"/>
      <c r="AE252" s="208"/>
      <c r="AF252" s="208"/>
      <c r="AG252" s="208"/>
      <c r="AH252" s="208"/>
      <c r="AI252" s="208"/>
      <c r="AJ252" s="208"/>
      <c r="AK252" s="208"/>
      <c r="AL252" s="208"/>
      <c r="AM252" s="208"/>
      <c r="AN252" s="208"/>
      <c r="AO252" s="208"/>
      <c r="AP252" s="208"/>
      <c r="AQ252" s="208"/>
      <c r="AR252" s="208"/>
      <c r="AS252" s="208"/>
      <c r="AT252" s="208"/>
      <c r="AU252" s="208"/>
      <c r="AV252" s="208"/>
      <c r="AW252" s="208"/>
      <c r="AX252" s="208"/>
      <c r="IS252" s="208"/>
      <c r="IT252" s="208"/>
      <c r="IU252" s="208"/>
    </row>
    <row r="253" spans="1:17" ht="31.5">
      <c r="A253" s="228"/>
      <c r="B253" s="228"/>
      <c r="C253" s="228">
        <v>4740</v>
      </c>
      <c r="D253" s="126" t="s">
        <v>372</v>
      </c>
      <c r="E253" s="251">
        <f t="shared" si="57"/>
        <v>0</v>
      </c>
      <c r="F253" s="175">
        <v>1102</v>
      </c>
      <c r="G253" s="230">
        <f t="shared" si="55"/>
        <v>0</v>
      </c>
      <c r="H253" s="175">
        <f t="shared" si="56"/>
        <v>0</v>
      </c>
      <c r="I253" s="175"/>
      <c r="J253" s="175"/>
      <c r="K253" s="175">
        <v>0</v>
      </c>
      <c r="L253" s="175"/>
      <c r="M253" s="175"/>
      <c r="N253" s="175"/>
      <c r="O253" s="175"/>
      <c r="P253" s="175"/>
      <c r="Q253" s="175"/>
    </row>
    <row r="254" spans="1:17" ht="31.5">
      <c r="A254" s="228"/>
      <c r="B254" s="228"/>
      <c r="C254" s="228">
        <v>4750</v>
      </c>
      <c r="D254" s="126" t="s">
        <v>307</v>
      </c>
      <c r="E254" s="251">
        <f t="shared" si="57"/>
        <v>45.13991255465334</v>
      </c>
      <c r="F254" s="175">
        <v>1601</v>
      </c>
      <c r="G254" s="230">
        <f t="shared" si="55"/>
        <v>722.69</v>
      </c>
      <c r="H254" s="175">
        <f t="shared" si="56"/>
        <v>722.69</v>
      </c>
      <c r="I254" s="175"/>
      <c r="J254" s="175"/>
      <c r="K254" s="175">
        <v>722.69</v>
      </c>
      <c r="L254" s="175"/>
      <c r="M254" s="175"/>
      <c r="N254" s="175"/>
      <c r="O254" s="175"/>
      <c r="P254" s="175"/>
      <c r="Q254" s="175"/>
    </row>
    <row r="255" spans="1:17" ht="31.5">
      <c r="A255" s="228"/>
      <c r="B255" s="228"/>
      <c r="C255" s="228">
        <v>6060</v>
      </c>
      <c r="D255" s="126" t="s">
        <v>373</v>
      </c>
      <c r="E255" s="251">
        <f t="shared" si="57"/>
        <v>0</v>
      </c>
      <c r="F255" s="175">
        <f>'zał 11'!E71</f>
        <v>5500</v>
      </c>
      <c r="G255" s="230">
        <f t="shared" si="55"/>
        <v>0</v>
      </c>
      <c r="H255" s="175">
        <f t="shared" si="56"/>
        <v>0</v>
      </c>
      <c r="I255" s="175"/>
      <c r="J255" s="175"/>
      <c r="K255" s="175"/>
      <c r="L255" s="175"/>
      <c r="M255" s="175"/>
      <c r="N255" s="175"/>
      <c r="O255" s="175"/>
      <c r="P255" s="175"/>
      <c r="Q255" s="175">
        <f>'zał 11'!F71</f>
        <v>0</v>
      </c>
    </row>
    <row r="256" spans="1:17" ht="15.75">
      <c r="A256" s="225"/>
      <c r="B256" s="225">
        <v>80195</v>
      </c>
      <c r="C256" s="225"/>
      <c r="D256" s="121" t="s">
        <v>42</v>
      </c>
      <c r="E256" s="251">
        <f t="shared" si="57"/>
        <v>88.12817265125432</v>
      </c>
      <c r="F256" s="146">
        <f aca="true" t="shared" si="58" ref="F256:Q256">SUM(F257:F260)</f>
        <v>162640</v>
      </c>
      <c r="G256" s="146">
        <f t="shared" si="58"/>
        <v>143331.66</v>
      </c>
      <c r="H256" s="146">
        <f t="shared" si="58"/>
        <v>143331.66</v>
      </c>
      <c r="I256" s="146">
        <f t="shared" si="58"/>
        <v>0</v>
      </c>
      <c r="J256" s="146">
        <f t="shared" si="58"/>
        <v>0</v>
      </c>
      <c r="K256" s="146">
        <f t="shared" si="58"/>
        <v>141831.66</v>
      </c>
      <c r="L256" s="146">
        <f t="shared" si="58"/>
        <v>1500</v>
      </c>
      <c r="M256" s="146">
        <f t="shared" si="58"/>
        <v>0</v>
      </c>
      <c r="N256" s="146">
        <f t="shared" si="58"/>
        <v>0</v>
      </c>
      <c r="O256" s="146">
        <f t="shared" si="58"/>
        <v>0</v>
      </c>
      <c r="P256" s="146">
        <f t="shared" si="58"/>
        <v>0</v>
      </c>
      <c r="Q256" s="146">
        <f t="shared" si="58"/>
        <v>0</v>
      </c>
    </row>
    <row r="257" spans="1:23" ht="47.25">
      <c r="A257" s="228"/>
      <c r="B257" s="228"/>
      <c r="C257" s="228">
        <v>2820</v>
      </c>
      <c r="D257" s="126" t="s">
        <v>374</v>
      </c>
      <c r="E257" s="251">
        <f t="shared" si="57"/>
        <v>50</v>
      </c>
      <c r="F257" s="175">
        <v>3000</v>
      </c>
      <c r="G257" s="230">
        <f>H257+Q257</f>
        <v>1500</v>
      </c>
      <c r="H257" s="175">
        <f>SUM(I257:P257)</f>
        <v>1500</v>
      </c>
      <c r="I257" s="231"/>
      <c r="J257" s="231"/>
      <c r="K257" s="175"/>
      <c r="L257" s="175">
        <v>1500</v>
      </c>
      <c r="M257" s="175"/>
      <c r="N257" s="175"/>
      <c r="O257" s="231"/>
      <c r="P257" s="231"/>
      <c r="Q257" s="231"/>
      <c r="R257" s="268"/>
      <c r="S257" s="268"/>
      <c r="T257" s="268"/>
      <c r="U257" s="268"/>
      <c r="V257" s="268"/>
      <c r="W257" s="268"/>
    </row>
    <row r="258" spans="1:23" ht="15.75">
      <c r="A258" s="228"/>
      <c r="B258" s="228"/>
      <c r="C258" s="228">
        <v>4210</v>
      </c>
      <c r="D258" s="126" t="s">
        <v>268</v>
      </c>
      <c r="E258" s="251">
        <f t="shared" si="57"/>
        <v>77.52192982456141</v>
      </c>
      <c r="F258" s="175">
        <v>5700</v>
      </c>
      <c r="G258" s="230">
        <f>H258+Q258</f>
        <v>4418.75</v>
      </c>
      <c r="H258" s="175">
        <f>SUM(I258:P258)</f>
        <v>4418.75</v>
      </c>
      <c r="I258" s="231"/>
      <c r="J258" s="231"/>
      <c r="K258" s="175">
        <v>4418.75</v>
      </c>
      <c r="L258" s="231"/>
      <c r="M258" s="231"/>
      <c r="N258" s="231"/>
      <c r="O258" s="231"/>
      <c r="P258" s="231"/>
      <c r="Q258" s="231"/>
      <c r="R258" s="268"/>
      <c r="S258" s="268"/>
      <c r="T258" s="268"/>
      <c r="U258" s="268"/>
      <c r="V258" s="268"/>
      <c r="W258" s="268"/>
    </row>
    <row r="259" spans="1:23" ht="15.75">
      <c r="A259" s="228"/>
      <c r="B259" s="228"/>
      <c r="C259" s="228">
        <v>4300</v>
      </c>
      <c r="D259" s="126" t="s">
        <v>319</v>
      </c>
      <c r="E259" s="251">
        <f t="shared" si="57"/>
        <v>18.722749999999998</v>
      </c>
      <c r="F259" s="175">
        <v>4000</v>
      </c>
      <c r="G259" s="230">
        <f>H259+Q259</f>
        <v>748.91</v>
      </c>
      <c r="H259" s="175">
        <f>SUM(I259:P259)</f>
        <v>748.91</v>
      </c>
      <c r="I259" s="231"/>
      <c r="J259" s="231"/>
      <c r="K259" s="175">
        <v>748.91</v>
      </c>
      <c r="L259" s="231"/>
      <c r="M259" s="231"/>
      <c r="N259" s="231"/>
      <c r="O259" s="231"/>
      <c r="P259" s="231"/>
      <c r="Q259" s="231"/>
      <c r="R259" s="268"/>
      <c r="S259" s="268"/>
      <c r="T259" s="268"/>
      <c r="U259" s="268"/>
      <c r="V259" s="268"/>
      <c r="W259" s="268"/>
    </row>
    <row r="260" spans="1:23" ht="31.5">
      <c r="A260" s="126"/>
      <c r="B260" s="126"/>
      <c r="C260" s="228">
        <v>4440</v>
      </c>
      <c r="D260" s="126" t="s">
        <v>303</v>
      </c>
      <c r="E260" s="251">
        <f t="shared" si="57"/>
        <v>91.14579164999334</v>
      </c>
      <c r="F260" s="175">
        <v>149940</v>
      </c>
      <c r="G260" s="230">
        <f>H260+Q260</f>
        <v>136664</v>
      </c>
      <c r="H260" s="175">
        <f>SUM(I260:P260)</f>
        <v>136664</v>
      </c>
      <c r="I260" s="175"/>
      <c r="J260" s="175"/>
      <c r="K260" s="175">
        <v>136664</v>
      </c>
      <c r="L260" s="175"/>
      <c r="M260" s="175"/>
      <c r="N260" s="175"/>
      <c r="O260" s="175"/>
      <c r="P260" s="175"/>
      <c r="Q260" s="175"/>
      <c r="R260" s="268"/>
      <c r="S260" s="268"/>
      <c r="T260" s="268"/>
      <c r="U260" s="268"/>
      <c r="V260" s="268"/>
      <c r="W260" s="268"/>
    </row>
    <row r="261" spans="1:23" ht="15.75">
      <c r="A261" s="269">
        <v>803</v>
      </c>
      <c r="B261" s="270"/>
      <c r="C261" s="269"/>
      <c r="D261" s="269" t="s">
        <v>236</v>
      </c>
      <c r="E261" s="271">
        <v>0</v>
      </c>
      <c r="F261" s="272">
        <f aca="true" t="shared" si="59" ref="F261:Q262">F262</f>
        <v>10000</v>
      </c>
      <c r="G261" s="272">
        <f t="shared" si="59"/>
        <v>0</v>
      </c>
      <c r="H261" s="272">
        <f t="shared" si="59"/>
        <v>0</v>
      </c>
      <c r="I261" s="272">
        <f t="shared" si="59"/>
        <v>0</v>
      </c>
      <c r="J261" s="272">
        <f t="shared" si="59"/>
        <v>0</v>
      </c>
      <c r="K261" s="272">
        <f t="shared" si="59"/>
        <v>0</v>
      </c>
      <c r="L261" s="272">
        <f t="shared" si="59"/>
        <v>0</v>
      </c>
      <c r="M261" s="272">
        <f t="shared" si="59"/>
        <v>0</v>
      </c>
      <c r="N261" s="272">
        <f t="shared" si="59"/>
        <v>0</v>
      </c>
      <c r="O261" s="272">
        <f t="shared" si="59"/>
        <v>0</v>
      </c>
      <c r="P261" s="272">
        <f t="shared" si="59"/>
        <v>0</v>
      </c>
      <c r="Q261" s="272">
        <f t="shared" si="59"/>
        <v>0</v>
      </c>
      <c r="R261" s="268"/>
      <c r="S261" s="268"/>
      <c r="T261" s="268"/>
      <c r="U261" s="268"/>
      <c r="V261" s="268"/>
      <c r="W261" s="268"/>
    </row>
    <row r="262" spans="1:23" ht="15.75">
      <c r="A262" s="273"/>
      <c r="B262" s="273">
        <v>80395</v>
      </c>
      <c r="C262" s="273"/>
      <c r="D262" s="274" t="s">
        <v>42</v>
      </c>
      <c r="E262" s="256">
        <v>0</v>
      </c>
      <c r="F262" s="257">
        <f t="shared" si="59"/>
        <v>10000</v>
      </c>
      <c r="G262" s="257">
        <f t="shared" si="59"/>
        <v>0</v>
      </c>
      <c r="H262" s="257">
        <f t="shared" si="59"/>
        <v>0</v>
      </c>
      <c r="I262" s="257">
        <f t="shared" si="59"/>
        <v>0</v>
      </c>
      <c r="J262" s="257">
        <f t="shared" si="59"/>
        <v>0</v>
      </c>
      <c r="K262" s="257">
        <f t="shared" si="59"/>
        <v>0</v>
      </c>
      <c r="L262" s="257">
        <f t="shared" si="59"/>
        <v>0</v>
      </c>
      <c r="M262" s="257">
        <f t="shared" si="59"/>
        <v>0</v>
      </c>
      <c r="N262" s="257">
        <f t="shared" si="59"/>
        <v>0</v>
      </c>
      <c r="O262" s="257">
        <f t="shared" si="59"/>
        <v>0</v>
      </c>
      <c r="P262" s="257">
        <f t="shared" si="59"/>
        <v>0</v>
      </c>
      <c r="Q262" s="257">
        <f t="shared" si="59"/>
        <v>0</v>
      </c>
      <c r="R262" s="275"/>
      <c r="S262" s="275"/>
      <c r="T262" s="275"/>
      <c r="U262" s="275"/>
      <c r="V262" s="268"/>
      <c r="W262" s="268"/>
    </row>
    <row r="263" spans="1:23" ht="63">
      <c r="A263" s="273"/>
      <c r="B263" s="273"/>
      <c r="C263" s="250">
        <v>6300</v>
      </c>
      <c r="D263" s="200" t="s">
        <v>375</v>
      </c>
      <c r="E263" s="251">
        <v>0</v>
      </c>
      <c r="F263" s="252">
        <f>'zał 11'!E75</f>
        <v>10000</v>
      </c>
      <c r="G263" s="230">
        <f>H263+Q263</f>
        <v>0</v>
      </c>
      <c r="H263" s="175">
        <f>SUM(I263:P263)</f>
        <v>0</v>
      </c>
      <c r="I263" s="252"/>
      <c r="J263" s="257"/>
      <c r="K263" s="175"/>
      <c r="L263" s="252">
        <v>0</v>
      </c>
      <c r="M263" s="257"/>
      <c r="N263" s="257"/>
      <c r="O263" s="257"/>
      <c r="P263" s="257"/>
      <c r="Q263" s="252">
        <f>'zał 11'!F75</f>
        <v>0</v>
      </c>
      <c r="R263" s="275"/>
      <c r="S263" s="275"/>
      <c r="T263" s="275"/>
      <c r="U263" s="275"/>
      <c r="V263" s="268"/>
      <c r="W263" s="268"/>
    </row>
    <row r="264" spans="1:23" ht="15.75">
      <c r="A264" s="115">
        <v>851</v>
      </c>
      <c r="B264" s="115"/>
      <c r="C264" s="115"/>
      <c r="D264" s="115" t="s">
        <v>376</v>
      </c>
      <c r="E264" s="223">
        <v>62.6</v>
      </c>
      <c r="F264" s="143">
        <f>SUM(F265+F267+F271)</f>
        <v>349529</v>
      </c>
      <c r="G264" s="143">
        <f>SUM(G265+G267+G271)</f>
        <v>218837.00000000006</v>
      </c>
      <c r="H264" s="143">
        <f>H267+H271</f>
        <v>199308.00000000006</v>
      </c>
      <c r="I264" s="143">
        <f>I267+I271</f>
        <v>45018.76</v>
      </c>
      <c r="J264" s="143">
        <f>J267+J271</f>
        <v>4466.47</v>
      </c>
      <c r="K264" s="272">
        <f>H264</f>
        <v>199308.00000000006</v>
      </c>
      <c r="L264" s="143">
        <f>L267+L271+L265</f>
        <v>102439</v>
      </c>
      <c r="M264" s="143">
        <f>M267+M271</f>
        <v>0</v>
      </c>
      <c r="N264" s="143">
        <f>N267+N271</f>
        <v>0</v>
      </c>
      <c r="O264" s="143">
        <f>O267+O271</f>
        <v>0</v>
      </c>
      <c r="P264" s="143">
        <f>P267+P271</f>
        <v>0</v>
      </c>
      <c r="Q264" s="143">
        <f>Q267+Q271</f>
        <v>0</v>
      </c>
      <c r="R264" s="268"/>
      <c r="S264" s="268"/>
      <c r="T264" s="268"/>
      <c r="U264" s="268"/>
      <c r="V264" s="268"/>
      <c r="W264" s="268"/>
    </row>
    <row r="265" spans="1:23" ht="15.75">
      <c r="A265" s="247"/>
      <c r="B265" s="247">
        <v>85111</v>
      </c>
      <c r="C265" s="247"/>
      <c r="D265" s="266" t="s">
        <v>377</v>
      </c>
      <c r="E265" s="249">
        <v>100</v>
      </c>
      <c r="F265" s="176">
        <v>19529</v>
      </c>
      <c r="G265" s="176">
        <v>19529</v>
      </c>
      <c r="H265" s="176">
        <v>19529</v>
      </c>
      <c r="I265" s="176"/>
      <c r="J265" s="176"/>
      <c r="K265" s="176"/>
      <c r="L265" s="176">
        <f>SUM(L266)</f>
        <v>19529</v>
      </c>
      <c r="M265" s="176"/>
      <c r="N265" s="176"/>
      <c r="O265" s="176"/>
      <c r="P265" s="176"/>
      <c r="Q265" s="176"/>
      <c r="R265" s="275"/>
      <c r="S265" s="275"/>
      <c r="T265" s="268"/>
      <c r="U265" s="268"/>
      <c r="V265" s="268"/>
      <c r="W265" s="268"/>
    </row>
    <row r="266" spans="1:23" ht="63">
      <c r="A266" s="247"/>
      <c r="B266" s="247"/>
      <c r="C266" s="250">
        <v>2320</v>
      </c>
      <c r="D266" s="276" t="s">
        <v>378</v>
      </c>
      <c r="E266" s="251">
        <v>100</v>
      </c>
      <c r="F266" s="252">
        <v>19529</v>
      </c>
      <c r="G266" s="230">
        <f>H266+Q266</f>
        <v>19529</v>
      </c>
      <c r="H266" s="252">
        <v>19529</v>
      </c>
      <c r="I266" s="252"/>
      <c r="J266" s="176"/>
      <c r="K266" s="176"/>
      <c r="L266" s="252">
        <v>19529</v>
      </c>
      <c r="M266" s="176"/>
      <c r="N266" s="176"/>
      <c r="O266" s="176"/>
      <c r="P266" s="176"/>
      <c r="Q266" s="176"/>
      <c r="R266" s="275"/>
      <c r="S266" s="275"/>
      <c r="T266" s="268"/>
      <c r="U266" s="268"/>
      <c r="V266" s="268"/>
      <c r="W266" s="268"/>
    </row>
    <row r="267" spans="1:23" ht="15.75">
      <c r="A267" s="277"/>
      <c r="B267" s="277">
        <v>85153</v>
      </c>
      <c r="C267" s="277"/>
      <c r="D267" s="278" t="s">
        <v>379</v>
      </c>
      <c r="E267" s="279">
        <v>72</v>
      </c>
      <c r="F267" s="280">
        <f aca="true" t="shared" si="60" ref="F267:Q267">SUM(F268:F270)</f>
        <v>50000</v>
      </c>
      <c r="G267" s="280">
        <f t="shared" si="60"/>
        <v>36000</v>
      </c>
      <c r="H267" s="280">
        <f t="shared" si="60"/>
        <v>36000</v>
      </c>
      <c r="I267" s="280">
        <f t="shared" si="60"/>
        <v>0</v>
      </c>
      <c r="J267" s="280">
        <f t="shared" si="60"/>
        <v>0</v>
      </c>
      <c r="K267" s="280">
        <f t="shared" si="60"/>
        <v>0</v>
      </c>
      <c r="L267" s="280">
        <f t="shared" si="60"/>
        <v>36000</v>
      </c>
      <c r="M267" s="280">
        <f t="shared" si="60"/>
        <v>0</v>
      </c>
      <c r="N267" s="280">
        <f t="shared" si="60"/>
        <v>0</v>
      </c>
      <c r="O267" s="280">
        <f t="shared" si="60"/>
        <v>0</v>
      </c>
      <c r="P267" s="280">
        <f t="shared" si="60"/>
        <v>0</v>
      </c>
      <c r="Q267" s="280">
        <f t="shared" si="60"/>
        <v>0</v>
      </c>
      <c r="R267" s="268"/>
      <c r="S267" s="268"/>
      <c r="T267" s="268"/>
      <c r="U267" s="268"/>
      <c r="V267" s="268"/>
      <c r="W267" s="268"/>
    </row>
    <row r="268" spans="1:23" ht="47.25">
      <c r="A268" s="258"/>
      <c r="B268" s="258"/>
      <c r="C268" s="258">
        <v>2310</v>
      </c>
      <c r="D268" s="281" t="s">
        <v>380</v>
      </c>
      <c r="E268" s="237">
        <v>0</v>
      </c>
      <c r="F268" s="175">
        <v>10000</v>
      </c>
      <c r="G268" s="230">
        <f>H268+Q268</f>
        <v>0</v>
      </c>
      <c r="H268" s="175">
        <f>SUM(I268:P268)</f>
        <v>0</v>
      </c>
      <c r="I268" s="231"/>
      <c r="J268" s="231"/>
      <c r="K268" s="231"/>
      <c r="L268" s="282">
        <v>0</v>
      </c>
      <c r="M268" s="282"/>
      <c r="N268" s="282"/>
      <c r="O268" s="231"/>
      <c r="P268" s="231"/>
      <c r="Q268" s="231"/>
      <c r="R268" s="268"/>
      <c r="S268" s="268"/>
      <c r="T268" s="268"/>
      <c r="U268" s="268"/>
      <c r="V268" s="268"/>
      <c r="W268" s="268"/>
    </row>
    <row r="269" spans="1:23" ht="47.25">
      <c r="A269" s="258"/>
      <c r="B269" s="258"/>
      <c r="C269" s="258">
        <v>2820</v>
      </c>
      <c r="D269" s="283" t="s">
        <v>381</v>
      </c>
      <c r="E269" s="237">
        <v>80</v>
      </c>
      <c r="F269" s="175">
        <v>20000</v>
      </c>
      <c r="G269" s="230">
        <f>H269+Q269</f>
        <v>16000</v>
      </c>
      <c r="H269" s="175">
        <f>SUM(I269:P269)</f>
        <v>16000</v>
      </c>
      <c r="I269" s="231"/>
      <c r="J269" s="231"/>
      <c r="K269" s="231"/>
      <c r="L269" s="282">
        <v>16000</v>
      </c>
      <c r="M269" s="282"/>
      <c r="N269" s="282"/>
      <c r="O269" s="231"/>
      <c r="P269" s="231"/>
      <c r="Q269" s="231"/>
      <c r="R269" s="268"/>
      <c r="S269" s="268"/>
      <c r="T269" s="268"/>
      <c r="U269" s="268"/>
      <c r="V269" s="268"/>
      <c r="W269" s="268"/>
    </row>
    <row r="270" spans="1:23" ht="63">
      <c r="A270" s="258"/>
      <c r="B270" s="258"/>
      <c r="C270" s="258">
        <v>2830</v>
      </c>
      <c r="D270" s="283" t="s">
        <v>382</v>
      </c>
      <c r="E270" s="237">
        <v>100</v>
      </c>
      <c r="F270" s="175">
        <v>20000</v>
      </c>
      <c r="G270" s="230">
        <f>H270+Q270</f>
        <v>20000</v>
      </c>
      <c r="H270" s="175">
        <f>SUM(I270:P270)</f>
        <v>20000</v>
      </c>
      <c r="I270" s="231"/>
      <c r="J270" s="231"/>
      <c r="K270" s="231"/>
      <c r="L270" s="282">
        <v>20000</v>
      </c>
      <c r="M270" s="282"/>
      <c r="N270" s="282"/>
      <c r="O270" s="231"/>
      <c r="P270" s="231"/>
      <c r="Q270" s="231"/>
      <c r="R270" s="268"/>
      <c r="S270" s="268"/>
      <c r="T270" s="268"/>
      <c r="U270" s="268"/>
      <c r="V270" s="268"/>
      <c r="W270" s="268"/>
    </row>
    <row r="271" spans="1:23" ht="15.75">
      <c r="A271" s="277"/>
      <c r="B271" s="277">
        <v>85154</v>
      </c>
      <c r="C271" s="277"/>
      <c r="D271" s="278" t="s">
        <v>150</v>
      </c>
      <c r="E271" s="279">
        <v>58.3</v>
      </c>
      <c r="F271" s="280">
        <f aca="true" t="shared" si="61" ref="F271:Q271">SUM(F272:F286)</f>
        <v>280000</v>
      </c>
      <c r="G271" s="280">
        <f t="shared" si="61"/>
        <v>163308.00000000006</v>
      </c>
      <c r="H271" s="280">
        <f t="shared" si="61"/>
        <v>163308.00000000006</v>
      </c>
      <c r="I271" s="280">
        <f t="shared" si="61"/>
        <v>45018.76</v>
      </c>
      <c r="J271" s="280">
        <f t="shared" si="61"/>
        <v>4466.47</v>
      </c>
      <c r="K271" s="280">
        <f t="shared" si="61"/>
        <v>0</v>
      </c>
      <c r="L271" s="280">
        <f t="shared" si="61"/>
        <v>46910</v>
      </c>
      <c r="M271" s="280">
        <f t="shared" si="61"/>
        <v>0</v>
      </c>
      <c r="N271" s="280">
        <f t="shared" si="61"/>
        <v>0</v>
      </c>
      <c r="O271" s="280">
        <f t="shared" si="61"/>
        <v>0</v>
      </c>
      <c r="P271" s="280">
        <f t="shared" si="61"/>
        <v>0</v>
      </c>
      <c r="Q271" s="280">
        <f t="shared" si="61"/>
        <v>0</v>
      </c>
      <c r="R271" s="268"/>
      <c r="S271" s="268"/>
      <c r="T271" s="268"/>
      <c r="U271" s="268"/>
      <c r="V271" s="268"/>
      <c r="W271" s="268"/>
    </row>
    <row r="272" spans="1:23" ht="47.25">
      <c r="A272" s="258"/>
      <c r="B272" s="258"/>
      <c r="C272" s="258">
        <v>2310</v>
      </c>
      <c r="D272" s="281" t="s">
        <v>380</v>
      </c>
      <c r="E272" s="237">
        <v>64.3</v>
      </c>
      <c r="F272" s="175">
        <v>13860</v>
      </c>
      <c r="G272" s="230">
        <f aca="true" t="shared" si="62" ref="G272:G286">H272+Q272</f>
        <v>8910</v>
      </c>
      <c r="H272" s="175">
        <f aca="true" t="shared" si="63" ref="H272:H277">SUM(I272:P272)</f>
        <v>8910</v>
      </c>
      <c r="I272" s="231"/>
      <c r="J272" s="231"/>
      <c r="K272" s="231"/>
      <c r="L272" s="282">
        <v>8910</v>
      </c>
      <c r="M272" s="282"/>
      <c r="N272" s="282"/>
      <c r="O272" s="231"/>
      <c r="P272" s="231"/>
      <c r="Q272" s="231"/>
      <c r="R272" s="268"/>
      <c r="S272" s="268"/>
      <c r="T272" s="268"/>
      <c r="U272" s="268"/>
      <c r="V272" s="268"/>
      <c r="W272" s="268"/>
    </row>
    <row r="273" spans="1:23" ht="47.25">
      <c r="A273" s="258"/>
      <c r="B273" s="258"/>
      <c r="C273" s="258">
        <v>2820</v>
      </c>
      <c r="D273" s="283" t="s">
        <v>381</v>
      </c>
      <c r="E273" s="237">
        <v>40</v>
      </c>
      <c r="F273" s="175">
        <v>20000</v>
      </c>
      <c r="G273" s="230">
        <f t="shared" si="62"/>
        <v>8000</v>
      </c>
      <c r="H273" s="175">
        <f t="shared" si="63"/>
        <v>8000</v>
      </c>
      <c r="I273" s="231"/>
      <c r="J273" s="231"/>
      <c r="K273" s="231"/>
      <c r="L273" s="282">
        <v>8000</v>
      </c>
      <c r="M273" s="282"/>
      <c r="N273" s="282"/>
      <c r="O273" s="231"/>
      <c r="P273" s="231"/>
      <c r="Q273" s="231"/>
      <c r="R273" s="268"/>
      <c r="S273" s="268"/>
      <c r="T273" s="268"/>
      <c r="U273" s="268"/>
      <c r="V273" s="268"/>
      <c r="W273" s="268"/>
    </row>
    <row r="274" spans="1:23" ht="63">
      <c r="A274" s="258"/>
      <c r="B274" s="258"/>
      <c r="C274" s="258">
        <v>2830</v>
      </c>
      <c r="D274" s="283" t="s">
        <v>383</v>
      </c>
      <c r="E274" s="237">
        <v>100</v>
      </c>
      <c r="F274" s="175">
        <v>30000</v>
      </c>
      <c r="G274" s="230">
        <f t="shared" si="62"/>
        <v>30000</v>
      </c>
      <c r="H274" s="175">
        <f t="shared" si="63"/>
        <v>30000</v>
      </c>
      <c r="I274" s="231"/>
      <c r="J274" s="231"/>
      <c r="K274" s="231"/>
      <c r="L274" s="282">
        <f>'zał 27'!E17</f>
        <v>30000</v>
      </c>
      <c r="M274" s="282"/>
      <c r="N274" s="282"/>
      <c r="O274" s="231"/>
      <c r="P274" s="231"/>
      <c r="Q274" s="231"/>
      <c r="R274" s="268"/>
      <c r="S274" s="268"/>
      <c r="T274" s="268"/>
      <c r="U274" s="268"/>
      <c r="V274" s="268"/>
      <c r="W274" s="268"/>
    </row>
    <row r="275" spans="1:23" ht="15.75">
      <c r="A275" s="258"/>
      <c r="B275" s="258"/>
      <c r="C275" s="258">
        <v>4110</v>
      </c>
      <c r="D275" s="281" t="s">
        <v>287</v>
      </c>
      <c r="E275" s="237">
        <v>35.1</v>
      </c>
      <c r="F275" s="175">
        <v>11000</v>
      </c>
      <c r="G275" s="230">
        <f t="shared" si="62"/>
        <v>3864.6</v>
      </c>
      <c r="H275" s="175">
        <f t="shared" si="63"/>
        <v>3864.6</v>
      </c>
      <c r="I275" s="231"/>
      <c r="J275" s="282">
        <v>3864.6</v>
      </c>
      <c r="K275" s="282"/>
      <c r="L275" s="231"/>
      <c r="M275" s="231"/>
      <c r="N275" s="231"/>
      <c r="O275" s="231"/>
      <c r="P275" s="231"/>
      <c r="Q275" s="231"/>
      <c r="R275" s="268"/>
      <c r="S275" s="268"/>
      <c r="T275" s="268"/>
      <c r="U275" s="268"/>
      <c r="V275" s="268"/>
      <c r="W275" s="268"/>
    </row>
    <row r="276" spans="1:23" ht="15.75">
      <c r="A276" s="258"/>
      <c r="B276" s="258"/>
      <c r="C276" s="258">
        <v>4120</v>
      </c>
      <c r="D276" s="281" t="s">
        <v>288</v>
      </c>
      <c r="E276" s="237">
        <v>33.4</v>
      </c>
      <c r="F276" s="175">
        <v>1800</v>
      </c>
      <c r="G276" s="230">
        <f t="shared" si="62"/>
        <v>601.87</v>
      </c>
      <c r="H276" s="175">
        <f t="shared" si="63"/>
        <v>601.87</v>
      </c>
      <c r="I276" s="231"/>
      <c r="J276" s="282">
        <v>601.87</v>
      </c>
      <c r="K276" s="282"/>
      <c r="L276" s="231"/>
      <c r="M276" s="231"/>
      <c r="N276" s="231"/>
      <c r="O276" s="231"/>
      <c r="P276" s="231"/>
      <c r="Q276" s="231"/>
      <c r="R276" s="268"/>
      <c r="S276" s="268"/>
      <c r="T276" s="268"/>
      <c r="U276" s="268"/>
      <c r="V276" s="268"/>
      <c r="W276" s="268"/>
    </row>
    <row r="277" spans="1:23" ht="15.75">
      <c r="A277" s="258"/>
      <c r="B277" s="258"/>
      <c r="C277" s="258">
        <v>4170</v>
      </c>
      <c r="D277" s="281" t="s">
        <v>290</v>
      </c>
      <c r="E277" s="237">
        <v>50</v>
      </c>
      <c r="F277" s="175">
        <v>90000</v>
      </c>
      <c r="G277" s="230">
        <f t="shared" si="62"/>
        <v>45018.76</v>
      </c>
      <c r="H277" s="175">
        <f t="shared" si="63"/>
        <v>45018.76</v>
      </c>
      <c r="I277" s="282">
        <v>45018.76</v>
      </c>
      <c r="J277" s="231"/>
      <c r="K277" s="231"/>
      <c r="L277" s="231"/>
      <c r="M277" s="231"/>
      <c r="N277" s="231"/>
      <c r="O277" s="231"/>
      <c r="P277" s="231"/>
      <c r="Q277" s="231"/>
      <c r="R277" s="268"/>
      <c r="S277" s="268"/>
      <c r="T277" s="268"/>
      <c r="U277" s="268"/>
      <c r="V277" s="268"/>
      <c r="W277" s="268"/>
    </row>
    <row r="278" spans="1:23" ht="15.75">
      <c r="A278" s="258"/>
      <c r="B278" s="258"/>
      <c r="C278" s="258">
        <v>4210</v>
      </c>
      <c r="D278" s="281" t="s">
        <v>283</v>
      </c>
      <c r="E278" s="237">
        <v>88.1</v>
      </c>
      <c r="F278" s="175">
        <v>24140</v>
      </c>
      <c r="G278" s="230">
        <f t="shared" si="62"/>
        <v>21261.02</v>
      </c>
      <c r="H278" s="282">
        <v>21261.02</v>
      </c>
      <c r="I278" s="231"/>
      <c r="J278" s="231"/>
      <c r="K278" s="231"/>
      <c r="L278" s="231"/>
      <c r="M278" s="231"/>
      <c r="N278" s="231"/>
      <c r="O278" s="231"/>
      <c r="P278" s="231"/>
      <c r="Q278" s="231"/>
      <c r="R278" s="268"/>
      <c r="S278" s="268"/>
      <c r="T278" s="268"/>
      <c r="U278" s="268"/>
      <c r="V278" s="268"/>
      <c r="W278" s="268"/>
    </row>
    <row r="279" spans="1:23" ht="15.75">
      <c r="A279" s="258"/>
      <c r="B279" s="258"/>
      <c r="C279" s="258">
        <v>4260</v>
      </c>
      <c r="D279" s="281" t="s">
        <v>336</v>
      </c>
      <c r="E279" s="237">
        <v>0</v>
      </c>
      <c r="F279" s="175">
        <v>2000</v>
      </c>
      <c r="G279" s="230">
        <f t="shared" si="62"/>
        <v>0</v>
      </c>
      <c r="H279" s="282">
        <v>0</v>
      </c>
      <c r="I279" s="231"/>
      <c r="J279" s="231"/>
      <c r="K279" s="231"/>
      <c r="L279" s="231"/>
      <c r="M279" s="231"/>
      <c r="N279" s="231"/>
      <c r="O279" s="231"/>
      <c r="P279" s="231"/>
      <c r="Q279" s="231"/>
      <c r="R279" s="268"/>
      <c r="S279" s="268"/>
      <c r="T279" s="268"/>
      <c r="U279" s="268"/>
      <c r="V279" s="268"/>
      <c r="W279" s="268"/>
    </row>
    <row r="280" spans="1:23" ht="15.75">
      <c r="A280" s="283"/>
      <c r="B280" s="283"/>
      <c r="C280" s="258">
        <v>4300</v>
      </c>
      <c r="D280" s="281" t="s">
        <v>261</v>
      </c>
      <c r="E280" s="237">
        <v>58.7</v>
      </c>
      <c r="F280" s="175">
        <v>72220</v>
      </c>
      <c r="G280" s="230">
        <f t="shared" si="62"/>
        <v>42385.21</v>
      </c>
      <c r="H280" s="282">
        <v>42385.21</v>
      </c>
      <c r="I280" s="231"/>
      <c r="J280" s="231"/>
      <c r="K280" s="231"/>
      <c r="L280" s="231"/>
      <c r="M280" s="231"/>
      <c r="N280" s="231"/>
      <c r="O280" s="231"/>
      <c r="P280" s="231"/>
      <c r="Q280" s="231"/>
      <c r="R280" s="268"/>
      <c r="S280" s="268"/>
      <c r="T280" s="268"/>
      <c r="U280" s="268"/>
      <c r="V280" s="268"/>
      <c r="W280" s="268"/>
    </row>
    <row r="281" spans="1:23" ht="15.75">
      <c r="A281" s="283"/>
      <c r="B281" s="283"/>
      <c r="C281" s="258">
        <v>4350</v>
      </c>
      <c r="D281" s="281" t="s">
        <v>296</v>
      </c>
      <c r="E281" s="237">
        <v>31.6</v>
      </c>
      <c r="F281" s="175">
        <v>1000</v>
      </c>
      <c r="G281" s="230">
        <f t="shared" si="62"/>
        <v>315.64</v>
      </c>
      <c r="H281" s="282">
        <v>315.64</v>
      </c>
      <c r="I281" s="231"/>
      <c r="J281" s="231"/>
      <c r="K281" s="231"/>
      <c r="L281" s="231"/>
      <c r="M281" s="231"/>
      <c r="N281" s="231"/>
      <c r="O281" s="231"/>
      <c r="P281" s="231"/>
      <c r="Q281" s="231"/>
      <c r="R281" s="268"/>
      <c r="S281" s="268"/>
      <c r="T281" s="268"/>
      <c r="U281" s="268"/>
      <c r="V281" s="268"/>
      <c r="W281" s="268"/>
    </row>
    <row r="282" spans="1:23" ht="31.5">
      <c r="A282" s="283"/>
      <c r="B282" s="283"/>
      <c r="C282" s="258">
        <v>4370</v>
      </c>
      <c r="D282" s="236" t="s">
        <v>338</v>
      </c>
      <c r="E282" s="237">
        <v>22.7</v>
      </c>
      <c r="F282" s="175">
        <v>6600</v>
      </c>
      <c r="G282" s="230">
        <f t="shared" si="62"/>
        <v>1500</v>
      </c>
      <c r="H282" s="282">
        <v>1500</v>
      </c>
      <c r="I282" s="231"/>
      <c r="J282" s="231"/>
      <c r="K282" s="231"/>
      <c r="L282" s="231"/>
      <c r="M282" s="231"/>
      <c r="N282" s="231"/>
      <c r="O282" s="231"/>
      <c r="P282" s="231"/>
      <c r="Q282" s="231"/>
      <c r="R282" s="268"/>
      <c r="S282" s="268"/>
      <c r="T282" s="268"/>
      <c r="U282" s="268"/>
      <c r="V282" s="268"/>
      <c r="W282" s="268"/>
    </row>
    <row r="283" spans="1:23" ht="15.75">
      <c r="A283" s="283"/>
      <c r="B283" s="283"/>
      <c r="C283" s="258">
        <v>4410</v>
      </c>
      <c r="D283" s="281" t="s">
        <v>301</v>
      </c>
      <c r="E283" s="237">
        <v>8</v>
      </c>
      <c r="F283" s="175">
        <v>2500</v>
      </c>
      <c r="G283" s="230">
        <f t="shared" si="62"/>
        <v>198.92</v>
      </c>
      <c r="H283" s="282">
        <v>198.92</v>
      </c>
      <c r="I283" s="231"/>
      <c r="J283" s="231"/>
      <c r="K283" s="231"/>
      <c r="L283" s="231"/>
      <c r="M283" s="231"/>
      <c r="N283" s="231"/>
      <c r="O283" s="231"/>
      <c r="P283" s="231"/>
      <c r="Q283" s="231"/>
      <c r="R283" s="268"/>
      <c r="S283" s="268"/>
      <c r="T283" s="268"/>
      <c r="U283" s="268"/>
      <c r="V283" s="268"/>
      <c r="W283" s="268"/>
    </row>
    <row r="284" spans="1:23" ht="15.75">
      <c r="A284" s="283"/>
      <c r="B284" s="283"/>
      <c r="C284" s="258">
        <v>4430</v>
      </c>
      <c r="D284" s="281" t="s">
        <v>358</v>
      </c>
      <c r="E284" s="237">
        <v>100</v>
      </c>
      <c r="F284" s="175">
        <v>680</v>
      </c>
      <c r="G284" s="230">
        <f t="shared" si="62"/>
        <v>680</v>
      </c>
      <c r="H284" s="282">
        <v>680</v>
      </c>
      <c r="I284" s="231"/>
      <c r="J284" s="231"/>
      <c r="K284" s="231"/>
      <c r="L284" s="231"/>
      <c r="M284" s="231"/>
      <c r="N284" s="231"/>
      <c r="O284" s="231"/>
      <c r="P284" s="231"/>
      <c r="Q284" s="231"/>
      <c r="R284" s="268"/>
      <c r="S284" s="268"/>
      <c r="T284" s="268"/>
      <c r="U284" s="268"/>
      <c r="V284" s="268"/>
      <c r="W284" s="268"/>
    </row>
    <row r="285" spans="1:23" ht="31.5">
      <c r="A285" s="283"/>
      <c r="B285" s="283"/>
      <c r="C285" s="258">
        <v>4700</v>
      </c>
      <c r="D285" s="283" t="s">
        <v>384</v>
      </c>
      <c r="E285" s="237">
        <v>14</v>
      </c>
      <c r="F285" s="175">
        <v>4000</v>
      </c>
      <c r="G285" s="230">
        <f t="shared" si="62"/>
        <v>560</v>
      </c>
      <c r="H285" s="282">
        <v>560</v>
      </c>
      <c r="I285" s="231"/>
      <c r="J285" s="231"/>
      <c r="K285" s="231"/>
      <c r="L285" s="231"/>
      <c r="M285" s="231"/>
      <c r="N285" s="231"/>
      <c r="O285" s="231"/>
      <c r="P285" s="231"/>
      <c r="Q285" s="231"/>
      <c r="R285" s="268"/>
      <c r="S285" s="268"/>
      <c r="T285" s="268"/>
      <c r="U285" s="268"/>
      <c r="V285" s="268"/>
      <c r="W285" s="268"/>
    </row>
    <row r="286" spans="1:23" ht="31.5">
      <c r="A286" s="228"/>
      <c r="B286" s="228"/>
      <c r="C286" s="228">
        <v>4740</v>
      </c>
      <c r="D286" s="126" t="s">
        <v>372</v>
      </c>
      <c r="E286" s="229">
        <v>6</v>
      </c>
      <c r="F286" s="175">
        <v>200</v>
      </c>
      <c r="G286" s="230">
        <f t="shared" si="62"/>
        <v>11.98</v>
      </c>
      <c r="H286" s="175">
        <v>11.98</v>
      </c>
      <c r="I286" s="175"/>
      <c r="J286" s="175"/>
      <c r="K286" s="175"/>
      <c r="L286" s="175"/>
      <c r="M286" s="175"/>
      <c r="N286" s="175"/>
      <c r="O286" s="175"/>
      <c r="P286" s="175"/>
      <c r="Q286" s="175"/>
      <c r="R286" s="268"/>
      <c r="S286" s="268"/>
      <c r="T286" s="268"/>
      <c r="U286" s="268"/>
      <c r="V286" s="268"/>
      <c r="W286" s="268"/>
    </row>
    <row r="287" spans="1:23" ht="15.75">
      <c r="A287" s="115">
        <v>852</v>
      </c>
      <c r="B287" s="115"/>
      <c r="C287" s="115"/>
      <c r="D287" s="115" t="s">
        <v>204</v>
      </c>
      <c r="E287" s="223">
        <v>51.2</v>
      </c>
      <c r="F287" s="143">
        <f aca="true" t="shared" si="64" ref="F287:Q287">F301+F304+F313+F338+F352+F288+F299+F311</f>
        <v>3850831</v>
      </c>
      <c r="G287" s="143">
        <f t="shared" si="64"/>
        <v>1972901.4400000004</v>
      </c>
      <c r="H287" s="143">
        <f t="shared" si="64"/>
        <v>1972901.4400000004</v>
      </c>
      <c r="I287" s="143">
        <f t="shared" si="64"/>
        <v>513027.13999999996</v>
      </c>
      <c r="J287" s="143">
        <f t="shared" si="64"/>
        <v>97446.98000000001</v>
      </c>
      <c r="K287" s="143">
        <f t="shared" si="64"/>
        <v>262424.93</v>
      </c>
      <c r="L287" s="143">
        <f t="shared" si="64"/>
        <v>6300</v>
      </c>
      <c r="M287" s="143">
        <f t="shared" si="64"/>
        <v>771370.3</v>
      </c>
      <c r="N287" s="143">
        <f t="shared" si="64"/>
        <v>0</v>
      </c>
      <c r="O287" s="143">
        <f t="shared" si="64"/>
        <v>0</v>
      </c>
      <c r="P287" s="143">
        <f t="shared" si="64"/>
        <v>0</v>
      </c>
      <c r="Q287" s="143">
        <f t="shared" si="64"/>
        <v>0</v>
      </c>
      <c r="R287" s="268"/>
      <c r="S287" s="268"/>
      <c r="T287" s="268"/>
      <c r="U287" s="268"/>
      <c r="V287" s="268"/>
      <c r="W287" s="268"/>
    </row>
    <row r="288" spans="1:23" ht="47.25">
      <c r="A288" s="121"/>
      <c r="B288" s="225">
        <v>85212</v>
      </c>
      <c r="C288" s="225"/>
      <c r="D288" s="177" t="s">
        <v>385</v>
      </c>
      <c r="E288" s="226">
        <v>32.5</v>
      </c>
      <c r="F288" s="146">
        <f aca="true" t="shared" si="65" ref="F288:Q288">SUM(F289:F298)</f>
        <v>55180</v>
      </c>
      <c r="G288" s="146">
        <f t="shared" si="65"/>
        <v>17985.789999999997</v>
      </c>
      <c r="H288" s="146">
        <f t="shared" si="65"/>
        <v>17985.789999999997</v>
      </c>
      <c r="I288" s="146">
        <f t="shared" si="65"/>
        <v>10295.94</v>
      </c>
      <c r="J288" s="146">
        <f t="shared" si="65"/>
        <v>1835.21</v>
      </c>
      <c r="K288" s="146">
        <f t="shared" si="65"/>
        <v>5854.64</v>
      </c>
      <c r="L288" s="146">
        <f t="shared" si="65"/>
        <v>0</v>
      </c>
      <c r="M288" s="146">
        <f t="shared" si="65"/>
        <v>0</v>
      </c>
      <c r="N288" s="146">
        <f t="shared" si="65"/>
        <v>0</v>
      </c>
      <c r="O288" s="146">
        <f t="shared" si="65"/>
        <v>0</v>
      </c>
      <c r="P288" s="146">
        <f t="shared" si="65"/>
        <v>0</v>
      </c>
      <c r="Q288" s="146">
        <f t="shared" si="65"/>
        <v>0</v>
      </c>
      <c r="R288" s="268"/>
      <c r="S288" s="268"/>
      <c r="T288" s="268"/>
      <c r="U288" s="268"/>
      <c r="V288" s="268"/>
      <c r="W288" s="268"/>
    </row>
    <row r="289" spans="1:23" ht="15.75">
      <c r="A289" s="228"/>
      <c r="B289" s="228"/>
      <c r="C289" s="228">
        <v>4010</v>
      </c>
      <c r="D289" s="173" t="s">
        <v>334</v>
      </c>
      <c r="E289" s="229">
        <v>27.4</v>
      </c>
      <c r="F289" s="175">
        <v>37470</v>
      </c>
      <c r="G289" s="230">
        <f aca="true" t="shared" si="66" ref="G289:G298">H289+Q289</f>
        <v>10295.94</v>
      </c>
      <c r="H289" s="175">
        <f aca="true" t="shared" si="67" ref="H289:H298">SUM(I289:P289)</f>
        <v>10295.94</v>
      </c>
      <c r="I289" s="175">
        <v>10295.94</v>
      </c>
      <c r="J289" s="231"/>
      <c r="K289" s="231"/>
      <c r="L289" s="231"/>
      <c r="M289" s="231"/>
      <c r="N289" s="231"/>
      <c r="O289" s="231"/>
      <c r="P289" s="231"/>
      <c r="Q289" s="231"/>
      <c r="R289" s="268"/>
      <c r="S289" s="268"/>
      <c r="T289" s="268"/>
      <c r="U289" s="268"/>
      <c r="V289" s="268"/>
      <c r="W289" s="268"/>
    </row>
    <row r="290" spans="1:23" ht="15.75">
      <c r="A290" s="228"/>
      <c r="B290" s="228"/>
      <c r="C290" s="228">
        <v>4110</v>
      </c>
      <c r="D290" s="173" t="s">
        <v>287</v>
      </c>
      <c r="E290" s="229">
        <v>26.9</v>
      </c>
      <c r="F290" s="175">
        <v>5900</v>
      </c>
      <c r="G290" s="230">
        <f t="shared" si="66"/>
        <v>1587.9</v>
      </c>
      <c r="H290" s="175">
        <f t="shared" si="67"/>
        <v>1587.9</v>
      </c>
      <c r="I290" s="231"/>
      <c r="J290" s="175">
        <v>1587.9</v>
      </c>
      <c r="K290" s="175"/>
      <c r="L290" s="231"/>
      <c r="M290" s="231"/>
      <c r="N290" s="231"/>
      <c r="O290" s="231"/>
      <c r="P290" s="231"/>
      <c r="Q290" s="231"/>
      <c r="R290" s="268"/>
      <c r="S290" s="268"/>
      <c r="T290" s="268"/>
      <c r="U290" s="268"/>
      <c r="V290" s="268"/>
      <c r="W290" s="268"/>
    </row>
    <row r="291" spans="1:23" ht="15.75">
      <c r="A291" s="228"/>
      <c r="B291" s="228"/>
      <c r="C291" s="228">
        <v>4120</v>
      </c>
      <c r="D291" s="173" t="s">
        <v>288</v>
      </c>
      <c r="E291" s="229">
        <v>27.1</v>
      </c>
      <c r="F291" s="175">
        <v>910</v>
      </c>
      <c r="G291" s="230">
        <f t="shared" si="66"/>
        <v>247.31</v>
      </c>
      <c r="H291" s="175">
        <f t="shared" si="67"/>
        <v>247.31</v>
      </c>
      <c r="I291" s="231"/>
      <c r="J291" s="175">
        <v>247.31</v>
      </c>
      <c r="K291" s="175"/>
      <c r="L291" s="231"/>
      <c r="M291" s="231"/>
      <c r="N291" s="231"/>
      <c r="O291" s="231"/>
      <c r="P291" s="231"/>
      <c r="Q291" s="231"/>
      <c r="R291" s="268"/>
      <c r="S291" s="268"/>
      <c r="T291" s="268"/>
      <c r="U291" s="268"/>
      <c r="V291" s="268"/>
      <c r="W291" s="268"/>
    </row>
    <row r="292" spans="1:23" ht="15.75">
      <c r="A292" s="228"/>
      <c r="B292" s="228"/>
      <c r="C292" s="228">
        <v>4210</v>
      </c>
      <c r="D292" s="173" t="s">
        <v>291</v>
      </c>
      <c r="E292" s="229">
        <v>99.9</v>
      </c>
      <c r="F292" s="175">
        <v>3405</v>
      </c>
      <c r="G292" s="230">
        <f t="shared" si="66"/>
        <v>3404.74</v>
      </c>
      <c r="H292" s="175">
        <f t="shared" si="67"/>
        <v>3404.74</v>
      </c>
      <c r="I292" s="231"/>
      <c r="J292" s="231"/>
      <c r="K292" s="231">
        <v>3404.74</v>
      </c>
      <c r="L292" s="231"/>
      <c r="M292" s="231"/>
      <c r="N292" s="231"/>
      <c r="O292" s="231"/>
      <c r="P292" s="231"/>
      <c r="Q292" s="231"/>
      <c r="R292" s="268"/>
      <c r="S292" s="268"/>
      <c r="T292" s="268"/>
      <c r="U292" s="268"/>
      <c r="V292" s="268"/>
      <c r="W292" s="268"/>
    </row>
    <row r="293" spans="1:23" ht="15.75">
      <c r="A293" s="228"/>
      <c r="B293" s="228"/>
      <c r="C293" s="228">
        <v>4300</v>
      </c>
      <c r="D293" s="173" t="s">
        <v>261</v>
      </c>
      <c r="E293" s="229">
        <v>29.5</v>
      </c>
      <c r="F293" s="175">
        <v>3668</v>
      </c>
      <c r="G293" s="230">
        <f t="shared" si="66"/>
        <v>1082.64</v>
      </c>
      <c r="H293" s="175">
        <f t="shared" si="67"/>
        <v>1082.64</v>
      </c>
      <c r="I293" s="231"/>
      <c r="J293" s="231"/>
      <c r="K293" s="231">
        <v>1082.64</v>
      </c>
      <c r="L293" s="231"/>
      <c r="M293" s="231"/>
      <c r="N293" s="231"/>
      <c r="O293" s="231"/>
      <c r="P293" s="231"/>
      <c r="Q293" s="231"/>
      <c r="R293" s="268"/>
      <c r="S293" s="268"/>
      <c r="T293" s="268"/>
      <c r="U293" s="268"/>
      <c r="V293" s="268"/>
      <c r="W293" s="268"/>
    </row>
    <row r="294" spans="1:23" ht="31.5">
      <c r="A294" s="228"/>
      <c r="B294" s="228"/>
      <c r="C294" s="228">
        <v>4370</v>
      </c>
      <c r="D294" s="173" t="s">
        <v>298</v>
      </c>
      <c r="E294" s="229">
        <v>0</v>
      </c>
      <c r="F294" s="175">
        <v>500</v>
      </c>
      <c r="G294" s="230">
        <f t="shared" si="66"/>
        <v>0</v>
      </c>
      <c r="H294" s="175">
        <f t="shared" si="67"/>
        <v>0</v>
      </c>
      <c r="I294" s="231"/>
      <c r="J294" s="231"/>
      <c r="K294" s="231">
        <v>0</v>
      </c>
      <c r="L294" s="231"/>
      <c r="M294" s="231"/>
      <c r="N294" s="231"/>
      <c r="O294" s="231"/>
      <c r="P294" s="231"/>
      <c r="Q294" s="231"/>
      <c r="R294" s="268"/>
      <c r="S294" s="268"/>
      <c r="T294" s="268"/>
      <c r="U294" s="268"/>
      <c r="V294" s="268"/>
      <c r="W294" s="268"/>
    </row>
    <row r="295" spans="1:23" ht="15.75">
      <c r="A295" s="228"/>
      <c r="B295" s="228"/>
      <c r="C295" s="228">
        <v>4410</v>
      </c>
      <c r="D295" s="173" t="s">
        <v>345</v>
      </c>
      <c r="E295" s="229">
        <v>61.7</v>
      </c>
      <c r="F295" s="175">
        <v>600</v>
      </c>
      <c r="G295" s="230">
        <f t="shared" si="66"/>
        <v>370.26</v>
      </c>
      <c r="H295" s="175">
        <f t="shared" si="67"/>
        <v>370.26</v>
      </c>
      <c r="I295" s="231"/>
      <c r="J295" s="231"/>
      <c r="K295" s="231">
        <v>370.26</v>
      </c>
      <c r="L295" s="231"/>
      <c r="M295" s="231"/>
      <c r="N295" s="231"/>
      <c r="O295" s="231"/>
      <c r="P295" s="231"/>
      <c r="Q295" s="231"/>
      <c r="R295" s="268"/>
      <c r="S295" s="268"/>
      <c r="T295" s="268"/>
      <c r="U295" s="268"/>
      <c r="V295" s="268"/>
      <c r="W295" s="268"/>
    </row>
    <row r="296" spans="1:23" ht="31.5">
      <c r="A296" s="228"/>
      <c r="B296" s="228"/>
      <c r="C296" s="228">
        <v>4700</v>
      </c>
      <c r="D296" s="173" t="s">
        <v>384</v>
      </c>
      <c r="E296" s="229">
        <v>27</v>
      </c>
      <c r="F296" s="175">
        <v>1000</v>
      </c>
      <c r="G296" s="230">
        <f t="shared" si="66"/>
        <v>270</v>
      </c>
      <c r="H296" s="175">
        <f t="shared" si="67"/>
        <v>270</v>
      </c>
      <c r="I296" s="231"/>
      <c r="J296" s="231"/>
      <c r="K296" s="231">
        <v>270</v>
      </c>
      <c r="L296" s="231"/>
      <c r="M296" s="231"/>
      <c r="N296" s="231"/>
      <c r="O296" s="231"/>
      <c r="P296" s="231"/>
      <c r="Q296" s="231"/>
      <c r="R296" s="268"/>
      <c r="S296" s="268"/>
      <c r="T296" s="268"/>
      <c r="U296" s="268"/>
      <c r="V296" s="268"/>
      <c r="W296" s="268"/>
    </row>
    <row r="297" spans="1:23" ht="31.5">
      <c r="A297" s="228"/>
      <c r="B297" s="228"/>
      <c r="C297" s="228">
        <v>4740</v>
      </c>
      <c r="D297" s="173" t="s">
        <v>386</v>
      </c>
      <c r="E297" s="229">
        <v>0</v>
      </c>
      <c r="F297" s="175">
        <v>1000</v>
      </c>
      <c r="G297" s="230">
        <f t="shared" si="66"/>
        <v>0</v>
      </c>
      <c r="H297" s="175">
        <f t="shared" si="67"/>
        <v>0</v>
      </c>
      <c r="I297" s="231"/>
      <c r="J297" s="231"/>
      <c r="K297" s="231">
        <v>0</v>
      </c>
      <c r="L297" s="231"/>
      <c r="M297" s="231"/>
      <c r="N297" s="231"/>
      <c r="O297" s="231"/>
      <c r="P297" s="231"/>
      <c r="Q297" s="231"/>
      <c r="R297" s="268"/>
      <c r="S297" s="268"/>
      <c r="T297" s="268"/>
      <c r="U297" s="268"/>
      <c r="V297" s="268"/>
      <c r="W297" s="268"/>
    </row>
    <row r="298" spans="1:23" ht="31.5">
      <c r="A298" s="228"/>
      <c r="B298" s="228"/>
      <c r="C298" s="228">
        <v>4750</v>
      </c>
      <c r="D298" s="173" t="s">
        <v>387</v>
      </c>
      <c r="E298" s="229">
        <v>100</v>
      </c>
      <c r="F298" s="175">
        <v>727</v>
      </c>
      <c r="G298" s="230">
        <f t="shared" si="66"/>
        <v>727</v>
      </c>
      <c r="H298" s="175">
        <f t="shared" si="67"/>
        <v>727</v>
      </c>
      <c r="I298" s="231"/>
      <c r="J298" s="231"/>
      <c r="K298" s="231">
        <v>727</v>
      </c>
      <c r="L298" s="231"/>
      <c r="M298" s="231"/>
      <c r="N298" s="231"/>
      <c r="O298" s="231"/>
      <c r="P298" s="231"/>
      <c r="Q298" s="231"/>
      <c r="R298" s="268"/>
      <c r="S298" s="268"/>
      <c r="T298" s="268"/>
      <c r="U298" s="268"/>
      <c r="V298" s="268"/>
      <c r="W298" s="268"/>
    </row>
    <row r="299" spans="1:23" ht="47.25">
      <c r="A299" s="121"/>
      <c r="B299" s="225">
        <v>85213</v>
      </c>
      <c r="C299" s="225"/>
      <c r="D299" s="177" t="s">
        <v>388</v>
      </c>
      <c r="E299" s="226">
        <v>49.1</v>
      </c>
      <c r="F299" s="146">
        <f>SUM(F300)</f>
        <v>33000</v>
      </c>
      <c r="G299" s="146">
        <v>16129.04</v>
      </c>
      <c r="H299" s="146">
        <f aca="true" t="shared" si="68" ref="H299:Q299">H300</f>
        <v>16129.04</v>
      </c>
      <c r="I299" s="146">
        <f t="shared" si="68"/>
        <v>0</v>
      </c>
      <c r="J299" s="146">
        <f t="shared" si="68"/>
        <v>16129.04</v>
      </c>
      <c r="K299" s="146">
        <f t="shared" si="68"/>
        <v>0</v>
      </c>
      <c r="L299" s="146">
        <f t="shared" si="68"/>
        <v>0</v>
      </c>
      <c r="M299" s="146">
        <f t="shared" si="68"/>
        <v>0</v>
      </c>
      <c r="N299" s="146">
        <f t="shared" si="68"/>
        <v>0</v>
      </c>
      <c r="O299" s="146">
        <f t="shared" si="68"/>
        <v>0</v>
      </c>
      <c r="P299" s="146">
        <f t="shared" si="68"/>
        <v>0</v>
      </c>
      <c r="Q299" s="146">
        <f t="shared" si="68"/>
        <v>0</v>
      </c>
      <c r="R299" s="268"/>
      <c r="S299" s="268"/>
      <c r="T299" s="268"/>
      <c r="U299" s="268"/>
      <c r="V299" s="268"/>
      <c r="W299" s="268"/>
    </row>
    <row r="300" spans="1:23" ht="15.75">
      <c r="A300" s="126"/>
      <c r="B300" s="228"/>
      <c r="C300" s="228">
        <v>4130</v>
      </c>
      <c r="D300" s="173" t="s">
        <v>389</v>
      </c>
      <c r="E300" s="229">
        <v>49.1</v>
      </c>
      <c r="F300" s="175">
        <v>33000</v>
      </c>
      <c r="G300" s="230">
        <f>H300+Q300</f>
        <v>16129.04</v>
      </c>
      <c r="H300" s="175">
        <f>SUM(I300:P300)</f>
        <v>16129.04</v>
      </c>
      <c r="I300" s="175"/>
      <c r="J300" s="175">
        <v>16129.04</v>
      </c>
      <c r="K300" s="175"/>
      <c r="L300" s="175"/>
      <c r="M300" s="175"/>
      <c r="N300" s="175"/>
      <c r="O300" s="175"/>
      <c r="P300" s="231"/>
      <c r="Q300" s="231"/>
      <c r="R300" s="268"/>
      <c r="S300" s="268"/>
      <c r="T300" s="268"/>
      <c r="U300" s="268"/>
      <c r="V300" s="268"/>
      <c r="W300" s="268"/>
    </row>
    <row r="301" spans="1:23" ht="31.5">
      <c r="A301" s="225"/>
      <c r="B301" s="225">
        <v>85214</v>
      </c>
      <c r="C301" s="225"/>
      <c r="D301" s="121" t="s">
        <v>390</v>
      </c>
      <c r="E301" s="226">
        <v>50</v>
      </c>
      <c r="F301" s="146">
        <f>SUM(F302:F303)</f>
        <v>770000</v>
      </c>
      <c r="G301" s="146">
        <f>SUM(G302:G303)</f>
        <v>385139.05000000005</v>
      </c>
      <c r="H301" s="146">
        <f aca="true" t="shared" si="69" ref="H301:Q301">H302+H303</f>
        <v>385139.05000000005</v>
      </c>
      <c r="I301" s="146">
        <f t="shared" si="69"/>
        <v>0</v>
      </c>
      <c r="J301" s="146">
        <f t="shared" si="69"/>
        <v>0</v>
      </c>
      <c r="K301" s="146">
        <f t="shared" si="69"/>
        <v>136291.01</v>
      </c>
      <c r="L301" s="146">
        <f t="shared" si="69"/>
        <v>0</v>
      </c>
      <c r="M301" s="146">
        <f t="shared" si="69"/>
        <v>248848.04</v>
      </c>
      <c r="N301" s="146">
        <f t="shared" si="69"/>
        <v>0</v>
      </c>
      <c r="O301" s="146">
        <f t="shared" si="69"/>
        <v>0</v>
      </c>
      <c r="P301" s="146">
        <f t="shared" si="69"/>
        <v>0</v>
      </c>
      <c r="Q301" s="146">
        <f t="shared" si="69"/>
        <v>0</v>
      </c>
      <c r="R301" s="268"/>
      <c r="S301" s="268"/>
      <c r="T301" s="268"/>
      <c r="U301" s="268"/>
      <c r="V301" s="268"/>
      <c r="W301" s="268"/>
    </row>
    <row r="302" spans="1:23" ht="15.75">
      <c r="A302" s="225"/>
      <c r="B302" s="228"/>
      <c r="C302" s="228">
        <v>3110</v>
      </c>
      <c r="D302" s="126" t="s">
        <v>391</v>
      </c>
      <c r="E302" s="229">
        <v>49.8</v>
      </c>
      <c r="F302" s="175">
        <v>500000</v>
      </c>
      <c r="G302" s="230">
        <f>H302+Q302</f>
        <v>248848.04</v>
      </c>
      <c r="H302" s="175">
        <f>SUM(I302:P302)</f>
        <v>248848.04</v>
      </c>
      <c r="I302" s="231"/>
      <c r="J302" s="231"/>
      <c r="K302" s="231"/>
      <c r="L302" s="231"/>
      <c r="M302" s="175">
        <v>248848.04</v>
      </c>
      <c r="N302" s="231"/>
      <c r="O302" s="231"/>
      <c r="P302" s="231"/>
      <c r="Q302" s="231"/>
      <c r="R302" s="268"/>
      <c r="S302" s="268"/>
      <c r="T302" s="268"/>
      <c r="U302" s="268"/>
      <c r="V302" s="268"/>
      <c r="W302" s="268"/>
    </row>
    <row r="303" spans="1:23" ht="15.75">
      <c r="A303" s="225"/>
      <c r="B303" s="228"/>
      <c r="C303" s="228">
        <v>4330</v>
      </c>
      <c r="D303" s="126" t="s">
        <v>392</v>
      </c>
      <c r="E303" s="229">
        <v>50.5</v>
      </c>
      <c r="F303" s="175">
        <v>270000</v>
      </c>
      <c r="G303" s="230">
        <f>H303+Q303</f>
        <v>136291.01</v>
      </c>
      <c r="H303" s="175">
        <f>SUM(I303:P303)</f>
        <v>136291.01</v>
      </c>
      <c r="I303" s="231"/>
      <c r="J303" s="231"/>
      <c r="K303" s="231">
        <v>136291.01</v>
      </c>
      <c r="L303" s="231"/>
      <c r="M303" s="231"/>
      <c r="N303" s="231"/>
      <c r="O303" s="231"/>
      <c r="P303" s="231"/>
      <c r="Q303" s="231"/>
      <c r="R303" s="268"/>
      <c r="S303" s="268"/>
      <c r="T303" s="268"/>
      <c r="U303" s="268"/>
      <c r="V303" s="268"/>
      <c r="W303" s="268"/>
    </row>
    <row r="304" spans="1:23" ht="15.75">
      <c r="A304" s="225"/>
      <c r="B304" s="225">
        <v>85215</v>
      </c>
      <c r="C304" s="225"/>
      <c r="D304" s="121" t="s">
        <v>393</v>
      </c>
      <c r="E304" s="226">
        <v>59.2</v>
      </c>
      <c r="F304" s="146">
        <f aca="true" t="shared" si="70" ref="F304:Q304">SUM(F305:F310)</f>
        <v>537400</v>
      </c>
      <c r="G304" s="146">
        <f t="shared" si="70"/>
        <v>318353.13</v>
      </c>
      <c r="H304" s="146">
        <f t="shared" si="70"/>
        <v>318353.13</v>
      </c>
      <c r="I304" s="146">
        <f t="shared" si="70"/>
        <v>0</v>
      </c>
      <c r="J304" s="146">
        <f t="shared" si="70"/>
        <v>0</v>
      </c>
      <c r="K304" s="146">
        <f t="shared" si="70"/>
        <v>658.9</v>
      </c>
      <c r="L304" s="146">
        <f t="shared" si="70"/>
        <v>0</v>
      </c>
      <c r="M304" s="146">
        <f t="shared" si="70"/>
        <v>317206.23</v>
      </c>
      <c r="N304" s="146">
        <f t="shared" si="70"/>
        <v>0</v>
      </c>
      <c r="O304" s="146">
        <f t="shared" si="70"/>
        <v>0</v>
      </c>
      <c r="P304" s="146">
        <f t="shared" si="70"/>
        <v>0</v>
      </c>
      <c r="Q304" s="146">
        <f t="shared" si="70"/>
        <v>0</v>
      </c>
      <c r="R304" s="268"/>
      <c r="S304" s="268"/>
      <c r="T304" s="268"/>
      <c r="U304" s="268"/>
      <c r="V304" s="268"/>
      <c r="W304" s="268"/>
    </row>
    <row r="305" spans="1:23" ht="15.75">
      <c r="A305" s="225"/>
      <c r="B305" s="228"/>
      <c r="C305" s="228">
        <v>3110</v>
      </c>
      <c r="D305" s="126" t="s">
        <v>394</v>
      </c>
      <c r="E305" s="229">
        <v>59.3</v>
      </c>
      <c r="F305" s="175">
        <v>535252</v>
      </c>
      <c r="G305" s="230">
        <f aca="true" t="shared" si="71" ref="G305:G310">H305+Q305</f>
        <v>317206.23</v>
      </c>
      <c r="H305" s="284">
        <v>317206.23</v>
      </c>
      <c r="I305" s="231"/>
      <c r="J305" s="231"/>
      <c r="K305" s="231"/>
      <c r="L305" s="231"/>
      <c r="M305" s="175">
        <v>317206.23</v>
      </c>
      <c r="N305" s="231"/>
      <c r="O305" s="231"/>
      <c r="P305" s="231"/>
      <c r="Q305" s="231"/>
      <c r="R305" s="268"/>
      <c r="S305" s="268"/>
      <c r="T305" s="268"/>
      <c r="U305" s="268"/>
      <c r="V305" s="268"/>
      <c r="W305" s="268"/>
    </row>
    <row r="306" spans="1:23" ht="15.75">
      <c r="A306" s="225"/>
      <c r="B306" s="228"/>
      <c r="C306" s="228">
        <v>4210</v>
      </c>
      <c r="D306" s="126" t="s">
        <v>291</v>
      </c>
      <c r="E306" s="229">
        <v>99.3</v>
      </c>
      <c r="F306" s="175">
        <v>160</v>
      </c>
      <c r="G306" s="230">
        <f t="shared" si="71"/>
        <v>158.9</v>
      </c>
      <c r="H306" s="285">
        <v>158.9</v>
      </c>
      <c r="I306" s="231"/>
      <c r="J306" s="231"/>
      <c r="K306" s="231">
        <v>158.9</v>
      </c>
      <c r="L306" s="231"/>
      <c r="M306" s="175"/>
      <c r="N306" s="231"/>
      <c r="O306" s="231"/>
      <c r="P306" s="231"/>
      <c r="Q306" s="231"/>
      <c r="R306" s="268"/>
      <c r="S306" s="268"/>
      <c r="T306" s="268"/>
      <c r="U306" s="268"/>
      <c r="V306" s="268"/>
      <c r="W306" s="268"/>
    </row>
    <row r="307" spans="1:23" ht="15.75">
      <c r="A307" s="225"/>
      <c r="B307" s="228"/>
      <c r="C307" s="228">
        <v>4300</v>
      </c>
      <c r="D307" s="126" t="s">
        <v>261</v>
      </c>
      <c r="E307" s="229">
        <v>62.5</v>
      </c>
      <c r="F307" s="175">
        <v>800</v>
      </c>
      <c r="G307" s="230">
        <f t="shared" si="71"/>
        <v>500</v>
      </c>
      <c r="H307" s="175">
        <v>500</v>
      </c>
      <c r="I307" s="231"/>
      <c r="J307" s="231"/>
      <c r="K307" s="231">
        <v>500</v>
      </c>
      <c r="L307" s="231"/>
      <c r="M307" s="231"/>
      <c r="N307" s="231"/>
      <c r="O307" s="231"/>
      <c r="P307" s="231"/>
      <c r="Q307" s="231"/>
      <c r="R307" s="268"/>
      <c r="S307" s="268"/>
      <c r="T307" s="268"/>
      <c r="U307" s="268"/>
      <c r="V307" s="268"/>
      <c r="W307" s="268"/>
    </row>
    <row r="308" spans="1:23" ht="15.75">
      <c r="A308" s="225"/>
      <c r="B308" s="228"/>
      <c r="C308" s="228">
        <v>4410</v>
      </c>
      <c r="D308" s="126" t="s">
        <v>301</v>
      </c>
      <c r="E308" s="229">
        <v>0</v>
      </c>
      <c r="F308" s="175">
        <v>200</v>
      </c>
      <c r="G308" s="230">
        <f t="shared" si="71"/>
        <v>0</v>
      </c>
      <c r="H308" s="175">
        <v>0</v>
      </c>
      <c r="I308" s="231"/>
      <c r="J308" s="231"/>
      <c r="K308" s="231">
        <v>0</v>
      </c>
      <c r="L308" s="231"/>
      <c r="M308" s="231"/>
      <c r="N308" s="231"/>
      <c r="O308" s="231"/>
      <c r="P308" s="231"/>
      <c r="Q308" s="231"/>
      <c r="R308" s="268"/>
      <c r="S308" s="268"/>
      <c r="T308" s="268"/>
      <c r="U308" s="268"/>
      <c r="V308" s="268"/>
      <c r="W308" s="268"/>
    </row>
    <row r="309" spans="1:23" ht="31.5">
      <c r="A309" s="225"/>
      <c r="B309" s="228"/>
      <c r="C309" s="228">
        <v>4700</v>
      </c>
      <c r="D309" s="173" t="s">
        <v>384</v>
      </c>
      <c r="E309" s="229">
        <v>0</v>
      </c>
      <c r="F309" s="175">
        <v>500</v>
      </c>
      <c r="G309" s="230">
        <f t="shared" si="71"/>
        <v>0</v>
      </c>
      <c r="H309" s="175">
        <v>0</v>
      </c>
      <c r="I309" s="231"/>
      <c r="J309" s="231"/>
      <c r="K309" s="231">
        <v>0</v>
      </c>
      <c r="L309" s="231"/>
      <c r="M309" s="231"/>
      <c r="N309" s="231"/>
      <c r="O309" s="231"/>
      <c r="P309" s="231"/>
      <c r="Q309" s="231"/>
      <c r="R309" s="268"/>
      <c r="S309" s="268"/>
      <c r="T309" s="268"/>
      <c r="U309" s="268"/>
      <c r="V309" s="268"/>
      <c r="W309" s="268"/>
    </row>
    <row r="310" spans="1:23" ht="31.5">
      <c r="A310" s="228"/>
      <c r="B310" s="228"/>
      <c r="C310" s="228">
        <v>4750</v>
      </c>
      <c r="D310" s="173" t="s">
        <v>387</v>
      </c>
      <c r="E310" s="229">
        <v>100</v>
      </c>
      <c r="F310" s="175">
        <v>488</v>
      </c>
      <c r="G310" s="230">
        <f t="shared" si="71"/>
        <v>488</v>
      </c>
      <c r="H310" s="175">
        <v>488</v>
      </c>
      <c r="I310" s="231"/>
      <c r="J310" s="231"/>
      <c r="K310" s="231">
        <v>0</v>
      </c>
      <c r="L310" s="231"/>
      <c r="M310" s="231"/>
      <c r="N310" s="231"/>
      <c r="O310" s="231"/>
      <c r="P310" s="231"/>
      <c r="Q310" s="231"/>
      <c r="R310" s="268"/>
      <c r="S310" s="268"/>
      <c r="T310" s="268"/>
      <c r="U310" s="268"/>
      <c r="V310" s="268"/>
      <c r="W310" s="268"/>
    </row>
    <row r="311" spans="1:23" s="209" customFormat="1" ht="15.75">
      <c r="A311" s="225"/>
      <c r="B311" s="225">
        <v>85216</v>
      </c>
      <c r="C311" s="225"/>
      <c r="D311" s="177" t="s">
        <v>159</v>
      </c>
      <c r="E311" s="226">
        <v>59.9</v>
      </c>
      <c r="F311" s="146">
        <f>SUM(F312)</f>
        <v>343000</v>
      </c>
      <c r="G311" s="146">
        <f>SUM(G312)</f>
        <v>205316.03</v>
      </c>
      <c r="H311" s="146">
        <f aca="true" t="shared" si="72" ref="H311:Q311">H312</f>
        <v>205316.03</v>
      </c>
      <c r="I311" s="146">
        <f t="shared" si="72"/>
        <v>0</v>
      </c>
      <c r="J311" s="146">
        <f t="shared" si="72"/>
        <v>0</v>
      </c>
      <c r="K311" s="146">
        <f t="shared" si="72"/>
        <v>0</v>
      </c>
      <c r="L311" s="146">
        <f t="shared" si="72"/>
        <v>0</v>
      </c>
      <c r="M311" s="146">
        <f t="shared" si="72"/>
        <v>205316.03</v>
      </c>
      <c r="N311" s="146">
        <f t="shared" si="72"/>
        <v>0</v>
      </c>
      <c r="O311" s="146">
        <f t="shared" si="72"/>
        <v>0</v>
      </c>
      <c r="P311" s="146">
        <f t="shared" si="72"/>
        <v>0</v>
      </c>
      <c r="Q311" s="146">
        <f t="shared" si="72"/>
        <v>0</v>
      </c>
      <c r="R311" s="286"/>
      <c r="S311" s="286"/>
      <c r="T311" s="286"/>
      <c r="U311" s="286"/>
      <c r="V311" s="286"/>
      <c r="W311" s="286"/>
    </row>
    <row r="312" spans="1:23" ht="15.75">
      <c r="A312" s="228"/>
      <c r="B312" s="228"/>
      <c r="C312" s="228">
        <v>3110</v>
      </c>
      <c r="D312" s="126" t="s">
        <v>394</v>
      </c>
      <c r="E312" s="229">
        <v>59.9</v>
      </c>
      <c r="F312" s="175">
        <v>343000</v>
      </c>
      <c r="G312" s="230">
        <f>H312+Q312</f>
        <v>205316.03</v>
      </c>
      <c r="H312" s="175">
        <v>205316.03</v>
      </c>
      <c r="I312" s="231"/>
      <c r="J312" s="231"/>
      <c r="K312" s="231"/>
      <c r="L312" s="231"/>
      <c r="M312" s="231">
        <v>205316.03</v>
      </c>
      <c r="N312" s="231"/>
      <c r="O312" s="231"/>
      <c r="P312" s="231"/>
      <c r="Q312" s="231"/>
      <c r="R312" s="268"/>
      <c r="S312" s="268"/>
      <c r="T312" s="268"/>
      <c r="U312" s="268"/>
      <c r="V312" s="268"/>
      <c r="W312" s="268"/>
    </row>
    <row r="313" spans="1:23" ht="15.75">
      <c r="A313" s="225"/>
      <c r="B313" s="225">
        <v>85219</v>
      </c>
      <c r="C313" s="225"/>
      <c r="D313" s="121" t="s">
        <v>395</v>
      </c>
      <c r="E313" s="226">
        <v>45.6</v>
      </c>
      <c r="F313" s="146">
        <f>SUM(F314:F337)</f>
        <v>1246942</v>
      </c>
      <c r="G313" s="146">
        <f>SUM(G314:G336)</f>
        <v>568229.48</v>
      </c>
      <c r="H313" s="146">
        <f>SUM(H314:H336)</f>
        <v>568229.48</v>
      </c>
      <c r="I313" s="146">
        <f aca="true" t="shared" si="73" ref="I313:Q313">SUM(I315:I336)</f>
        <v>385159.23</v>
      </c>
      <c r="J313" s="146">
        <f t="shared" si="73"/>
        <v>62473.869999999995</v>
      </c>
      <c r="K313" s="146">
        <f t="shared" si="73"/>
        <v>119620.38</v>
      </c>
      <c r="L313" s="146">
        <f t="shared" si="73"/>
        <v>0</v>
      </c>
      <c r="M313" s="146">
        <f t="shared" si="73"/>
        <v>0</v>
      </c>
      <c r="N313" s="146">
        <f t="shared" si="73"/>
        <v>0</v>
      </c>
      <c r="O313" s="146">
        <f t="shared" si="73"/>
        <v>0</v>
      </c>
      <c r="P313" s="146">
        <f t="shared" si="73"/>
        <v>0</v>
      </c>
      <c r="Q313" s="146">
        <f t="shared" si="73"/>
        <v>0</v>
      </c>
      <c r="R313" s="268"/>
      <c r="S313" s="268"/>
      <c r="T313" s="268"/>
      <c r="U313" s="268"/>
      <c r="V313" s="268"/>
      <c r="W313" s="268"/>
    </row>
    <row r="314" spans="1:23" ht="15.75">
      <c r="A314" s="242"/>
      <c r="B314" s="242"/>
      <c r="C314" s="242">
        <v>3020</v>
      </c>
      <c r="D314" s="244" t="s">
        <v>350</v>
      </c>
      <c r="E314" s="245">
        <v>100</v>
      </c>
      <c r="F314" s="230">
        <v>976</v>
      </c>
      <c r="G314" s="230">
        <f aca="true" t="shared" si="74" ref="G314:G337">H314+Q314</f>
        <v>976</v>
      </c>
      <c r="H314" s="230">
        <v>976</v>
      </c>
      <c r="I314" s="230"/>
      <c r="J314" s="230"/>
      <c r="K314" s="230"/>
      <c r="L314" s="230"/>
      <c r="M314" s="146"/>
      <c r="N314" s="146"/>
      <c r="O314" s="146"/>
      <c r="P314" s="146"/>
      <c r="Q314" s="146"/>
      <c r="R314" s="268"/>
      <c r="S314" s="268"/>
      <c r="T314" s="268"/>
      <c r="U314" s="268"/>
      <c r="V314" s="268"/>
      <c r="W314" s="268"/>
    </row>
    <row r="315" spans="1:23" ht="15.75">
      <c r="A315" s="228"/>
      <c r="B315" s="228"/>
      <c r="C315" s="228">
        <v>4010</v>
      </c>
      <c r="D315" s="173" t="s">
        <v>334</v>
      </c>
      <c r="E315" s="229">
        <v>47.5</v>
      </c>
      <c r="F315" s="175">
        <v>708200</v>
      </c>
      <c r="G315" s="230">
        <f t="shared" si="74"/>
        <v>336086.68</v>
      </c>
      <c r="H315" s="231">
        <v>336086.68</v>
      </c>
      <c r="I315" s="175">
        <v>336086.68</v>
      </c>
      <c r="J315" s="231"/>
      <c r="K315" s="231"/>
      <c r="L315" s="231"/>
      <c r="M315" s="231"/>
      <c r="N315" s="231"/>
      <c r="O315" s="231"/>
      <c r="P315" s="231"/>
      <c r="Q315" s="231"/>
      <c r="R315" s="268"/>
      <c r="S315" s="268"/>
      <c r="T315" s="268"/>
      <c r="U315" s="268"/>
      <c r="V315" s="268"/>
      <c r="W315" s="268"/>
    </row>
    <row r="316" spans="1:23" ht="15.75">
      <c r="A316" s="228"/>
      <c r="B316" s="228"/>
      <c r="C316" s="228">
        <v>4040</v>
      </c>
      <c r="D316" s="173" t="s">
        <v>286</v>
      </c>
      <c r="E316" s="229">
        <v>95.7</v>
      </c>
      <c r="F316" s="175">
        <v>49500</v>
      </c>
      <c r="G316" s="230">
        <f t="shared" si="74"/>
        <v>47348.55</v>
      </c>
      <c r="H316" s="231">
        <v>47348.55</v>
      </c>
      <c r="I316" s="175">
        <v>47348.55</v>
      </c>
      <c r="J316" s="231"/>
      <c r="K316" s="231"/>
      <c r="L316" s="231"/>
      <c r="M316" s="231"/>
      <c r="N316" s="231"/>
      <c r="O316" s="231"/>
      <c r="P316" s="231"/>
      <c r="Q316" s="231"/>
      <c r="R316" s="268"/>
      <c r="S316" s="268"/>
      <c r="T316" s="268"/>
      <c r="U316" s="268"/>
      <c r="V316" s="268"/>
      <c r="W316" s="268"/>
    </row>
    <row r="317" spans="1:23" ht="15.75">
      <c r="A317" s="228"/>
      <c r="B317" s="228"/>
      <c r="C317" s="228">
        <v>4110</v>
      </c>
      <c r="D317" s="173" t="s">
        <v>287</v>
      </c>
      <c r="E317" s="229">
        <v>46.3</v>
      </c>
      <c r="F317" s="175">
        <v>113952</v>
      </c>
      <c r="G317" s="230">
        <f t="shared" si="74"/>
        <v>52767.92</v>
      </c>
      <c r="H317" s="231">
        <v>52767.92</v>
      </c>
      <c r="I317" s="231"/>
      <c r="J317" s="175">
        <v>52767.92</v>
      </c>
      <c r="K317" s="175"/>
      <c r="L317" s="231"/>
      <c r="M317" s="231"/>
      <c r="N317" s="231"/>
      <c r="O317" s="231"/>
      <c r="P317" s="231"/>
      <c r="Q317" s="231"/>
      <c r="R317" s="268"/>
      <c r="S317" s="268"/>
      <c r="T317" s="268"/>
      <c r="U317" s="268"/>
      <c r="V317" s="268"/>
      <c r="W317" s="268"/>
    </row>
    <row r="318" spans="1:23" ht="15.75">
      <c r="A318" s="228"/>
      <c r="B318" s="228"/>
      <c r="C318" s="228">
        <v>4120</v>
      </c>
      <c r="D318" s="173" t="s">
        <v>288</v>
      </c>
      <c r="E318" s="229">
        <v>53.9</v>
      </c>
      <c r="F318" s="175">
        <v>18000</v>
      </c>
      <c r="G318" s="230">
        <f t="shared" si="74"/>
        <v>9705.95</v>
      </c>
      <c r="H318" s="231">
        <v>9705.95</v>
      </c>
      <c r="I318" s="231"/>
      <c r="J318" s="175">
        <v>9705.95</v>
      </c>
      <c r="K318" s="175"/>
      <c r="L318" s="231"/>
      <c r="M318" s="231"/>
      <c r="N318" s="231"/>
      <c r="O318" s="231"/>
      <c r="P318" s="231"/>
      <c r="Q318" s="231"/>
      <c r="R318" s="268"/>
      <c r="S318" s="268"/>
      <c r="T318" s="268"/>
      <c r="U318" s="268"/>
      <c r="V318" s="268"/>
      <c r="W318" s="268"/>
    </row>
    <row r="319" spans="1:23" ht="15.75">
      <c r="A319" s="228"/>
      <c r="B319" s="228"/>
      <c r="C319" s="228">
        <v>4170</v>
      </c>
      <c r="D319" s="173" t="s">
        <v>396</v>
      </c>
      <c r="E319" s="229">
        <v>11.3</v>
      </c>
      <c r="F319" s="175">
        <v>15200</v>
      </c>
      <c r="G319" s="230">
        <f t="shared" si="74"/>
        <v>1724</v>
      </c>
      <c r="H319" s="231">
        <v>1724</v>
      </c>
      <c r="I319" s="175">
        <v>1724</v>
      </c>
      <c r="J319" s="231"/>
      <c r="K319" s="231"/>
      <c r="L319" s="231"/>
      <c r="M319" s="231"/>
      <c r="N319" s="231"/>
      <c r="O319" s="231"/>
      <c r="P319" s="231"/>
      <c r="Q319" s="231"/>
      <c r="R319" s="268"/>
      <c r="S319" s="268"/>
      <c r="T319" s="268"/>
      <c r="U319" s="268"/>
      <c r="V319" s="268"/>
      <c r="W319" s="268"/>
    </row>
    <row r="320" spans="1:23" ht="15.75">
      <c r="A320" s="228"/>
      <c r="B320" s="228"/>
      <c r="C320" s="228">
        <v>4210</v>
      </c>
      <c r="D320" s="173" t="s">
        <v>291</v>
      </c>
      <c r="E320" s="229">
        <v>66</v>
      </c>
      <c r="F320" s="175">
        <v>40034</v>
      </c>
      <c r="G320" s="230">
        <f t="shared" si="74"/>
        <v>26410.83</v>
      </c>
      <c r="H320" s="175">
        <v>26410.83</v>
      </c>
      <c r="I320" s="231"/>
      <c r="J320" s="231"/>
      <c r="K320" s="175">
        <v>26410.83</v>
      </c>
      <c r="L320" s="231"/>
      <c r="M320" s="231"/>
      <c r="N320" s="231"/>
      <c r="O320" s="231"/>
      <c r="P320" s="231"/>
      <c r="Q320" s="231"/>
      <c r="R320" s="268"/>
      <c r="S320" s="268"/>
      <c r="T320" s="268"/>
      <c r="U320" s="268"/>
      <c r="V320" s="268"/>
      <c r="W320" s="268"/>
    </row>
    <row r="321" spans="1:23" ht="15.75">
      <c r="A321" s="228"/>
      <c r="B321" s="228"/>
      <c r="C321" s="228">
        <v>4260</v>
      </c>
      <c r="D321" s="173" t="s">
        <v>336</v>
      </c>
      <c r="E321" s="229">
        <v>50.3</v>
      </c>
      <c r="F321" s="175">
        <v>20800</v>
      </c>
      <c r="G321" s="230">
        <f t="shared" si="74"/>
        <v>10466.82</v>
      </c>
      <c r="H321" s="175">
        <v>10466.82</v>
      </c>
      <c r="I321" s="231"/>
      <c r="J321" s="231"/>
      <c r="K321" s="175">
        <v>10466.82</v>
      </c>
      <c r="L321" s="231"/>
      <c r="M321" s="231"/>
      <c r="N321" s="231"/>
      <c r="O321" s="231"/>
      <c r="P321" s="231"/>
      <c r="Q321" s="231"/>
      <c r="R321" s="268"/>
      <c r="S321" s="268"/>
      <c r="T321" s="268"/>
      <c r="U321" s="268"/>
      <c r="V321" s="268"/>
      <c r="W321" s="268"/>
    </row>
    <row r="322" spans="1:23" ht="15.75">
      <c r="A322" s="228"/>
      <c r="B322" s="228"/>
      <c r="C322" s="228">
        <v>4270</v>
      </c>
      <c r="D322" s="173" t="s">
        <v>272</v>
      </c>
      <c r="E322" s="229">
        <v>98.5</v>
      </c>
      <c r="F322" s="175">
        <v>17870</v>
      </c>
      <c r="G322" s="230">
        <f t="shared" si="74"/>
        <v>17610</v>
      </c>
      <c r="H322" s="175">
        <v>17610</v>
      </c>
      <c r="I322" s="231"/>
      <c r="J322" s="231"/>
      <c r="K322" s="175">
        <v>17610</v>
      </c>
      <c r="L322" s="231"/>
      <c r="M322" s="231"/>
      <c r="N322" s="231"/>
      <c r="O322" s="231"/>
      <c r="P322" s="231"/>
      <c r="Q322" s="231"/>
      <c r="R322" s="268"/>
      <c r="S322" s="268"/>
      <c r="T322" s="268"/>
      <c r="U322" s="268"/>
      <c r="V322" s="268"/>
      <c r="W322" s="268"/>
    </row>
    <row r="323" spans="1:23" ht="15.75">
      <c r="A323" s="228"/>
      <c r="B323" s="228"/>
      <c r="C323" s="228">
        <v>4280</v>
      </c>
      <c r="D323" s="255" t="s">
        <v>337</v>
      </c>
      <c r="E323" s="229">
        <v>79.2</v>
      </c>
      <c r="F323" s="175">
        <v>500</v>
      </c>
      <c r="G323" s="230">
        <f t="shared" si="74"/>
        <v>396</v>
      </c>
      <c r="H323" s="175">
        <v>396</v>
      </c>
      <c r="I323" s="231"/>
      <c r="J323" s="231"/>
      <c r="K323" s="175">
        <v>396</v>
      </c>
      <c r="L323" s="231"/>
      <c r="M323" s="231"/>
      <c r="N323" s="231"/>
      <c r="O323" s="231"/>
      <c r="P323" s="231"/>
      <c r="Q323" s="231"/>
      <c r="R323" s="268"/>
      <c r="S323" s="268"/>
      <c r="T323" s="268"/>
      <c r="U323" s="268"/>
      <c r="V323" s="268"/>
      <c r="W323" s="268"/>
    </row>
    <row r="324" spans="1:23" ht="15.75">
      <c r="A324" s="228"/>
      <c r="B324" s="228"/>
      <c r="C324" s="228">
        <v>4300</v>
      </c>
      <c r="D324" s="173" t="s">
        <v>261</v>
      </c>
      <c r="E324" s="229">
        <v>66.5</v>
      </c>
      <c r="F324" s="175">
        <v>32006</v>
      </c>
      <c r="G324" s="230">
        <f t="shared" si="74"/>
        <v>21277.7</v>
      </c>
      <c r="H324" s="175">
        <v>21277.7</v>
      </c>
      <c r="I324" s="231"/>
      <c r="J324" s="231"/>
      <c r="K324" s="175">
        <v>21277.7</v>
      </c>
      <c r="L324" s="231"/>
      <c r="M324" s="231"/>
      <c r="N324" s="231"/>
      <c r="O324" s="231"/>
      <c r="P324" s="231"/>
      <c r="Q324" s="231"/>
      <c r="R324" s="268"/>
      <c r="S324" s="268"/>
      <c r="T324" s="268"/>
      <c r="U324" s="268"/>
      <c r="V324" s="268"/>
      <c r="W324" s="268"/>
    </row>
    <row r="325" spans="1:23" ht="15.75">
      <c r="A325" s="228"/>
      <c r="B325" s="228"/>
      <c r="C325" s="228">
        <v>4350</v>
      </c>
      <c r="D325" s="173" t="s">
        <v>296</v>
      </c>
      <c r="E325" s="229">
        <v>35.7</v>
      </c>
      <c r="F325" s="175">
        <v>1800</v>
      </c>
      <c r="G325" s="230">
        <f t="shared" si="74"/>
        <v>641.81</v>
      </c>
      <c r="H325" s="175">
        <v>641.81</v>
      </c>
      <c r="I325" s="231"/>
      <c r="J325" s="231"/>
      <c r="K325" s="175">
        <v>641.81</v>
      </c>
      <c r="L325" s="231"/>
      <c r="M325" s="231"/>
      <c r="N325" s="231"/>
      <c r="O325" s="231"/>
      <c r="P325" s="231"/>
      <c r="Q325" s="231"/>
      <c r="R325" s="268"/>
      <c r="S325" s="268"/>
      <c r="T325" s="268"/>
      <c r="U325" s="268"/>
      <c r="V325" s="268"/>
      <c r="W325" s="268"/>
    </row>
    <row r="326" spans="1:23" ht="31.5">
      <c r="A326" s="228"/>
      <c r="B326" s="228"/>
      <c r="C326" s="228">
        <v>4360</v>
      </c>
      <c r="D326" s="173" t="s">
        <v>397</v>
      </c>
      <c r="E326" s="229">
        <v>77.5</v>
      </c>
      <c r="F326" s="175">
        <v>1600</v>
      </c>
      <c r="G326" s="230">
        <f t="shared" si="74"/>
        <v>1240.15</v>
      </c>
      <c r="H326" s="175">
        <v>1240.15</v>
      </c>
      <c r="I326" s="231"/>
      <c r="J326" s="231"/>
      <c r="K326" s="175">
        <v>1240.15</v>
      </c>
      <c r="L326" s="231"/>
      <c r="M326" s="231"/>
      <c r="N326" s="231"/>
      <c r="O326" s="231"/>
      <c r="P326" s="231"/>
      <c r="Q326" s="231"/>
      <c r="R326" s="268"/>
      <c r="S326" s="268"/>
      <c r="T326" s="268"/>
      <c r="U326" s="268"/>
      <c r="V326" s="268"/>
      <c r="W326" s="268"/>
    </row>
    <row r="327" spans="1:23" ht="31.5">
      <c r="A327" s="228"/>
      <c r="B327" s="228"/>
      <c r="C327" s="228">
        <v>4370</v>
      </c>
      <c r="D327" s="173" t="s">
        <v>298</v>
      </c>
      <c r="E327" s="229">
        <v>94.8</v>
      </c>
      <c r="F327" s="175">
        <v>2000</v>
      </c>
      <c r="G327" s="230">
        <f t="shared" si="74"/>
        <v>1895.1</v>
      </c>
      <c r="H327" s="175">
        <v>1895.1</v>
      </c>
      <c r="I327" s="231"/>
      <c r="J327" s="231"/>
      <c r="K327" s="175">
        <v>1895.1</v>
      </c>
      <c r="L327" s="231"/>
      <c r="M327" s="231"/>
      <c r="N327" s="231"/>
      <c r="O327" s="231"/>
      <c r="P327" s="231"/>
      <c r="Q327" s="231"/>
      <c r="R327" s="268"/>
      <c r="S327" s="268"/>
      <c r="T327" s="268"/>
      <c r="U327" s="268"/>
      <c r="V327" s="268"/>
      <c r="W327" s="268"/>
    </row>
    <row r="328" spans="1:23" ht="15.75">
      <c r="A328" s="228"/>
      <c r="B328" s="228"/>
      <c r="C328" s="228">
        <v>4410</v>
      </c>
      <c r="D328" s="173" t="s">
        <v>345</v>
      </c>
      <c r="E328" s="229">
        <v>71.9</v>
      </c>
      <c r="F328" s="175">
        <v>5000</v>
      </c>
      <c r="G328" s="230">
        <f t="shared" si="74"/>
        <v>3593.18</v>
      </c>
      <c r="H328" s="175">
        <v>3593.18</v>
      </c>
      <c r="I328" s="231"/>
      <c r="J328" s="231"/>
      <c r="K328" s="175">
        <v>3593.18</v>
      </c>
      <c r="L328" s="231"/>
      <c r="M328" s="231"/>
      <c r="N328" s="231"/>
      <c r="O328" s="231"/>
      <c r="P328" s="231"/>
      <c r="Q328" s="231"/>
      <c r="R328" s="268"/>
      <c r="S328" s="268"/>
      <c r="T328" s="268"/>
      <c r="U328" s="268"/>
      <c r="V328" s="268"/>
      <c r="W328" s="268"/>
    </row>
    <row r="329" spans="1:23" ht="15.75">
      <c r="A329" s="228"/>
      <c r="B329" s="228"/>
      <c r="C329" s="228">
        <v>4420</v>
      </c>
      <c r="D329" s="173" t="s">
        <v>398</v>
      </c>
      <c r="E329" s="229">
        <v>0</v>
      </c>
      <c r="F329" s="175">
        <v>1300</v>
      </c>
      <c r="G329" s="230">
        <f t="shared" si="74"/>
        <v>0</v>
      </c>
      <c r="H329" s="175">
        <v>0</v>
      </c>
      <c r="I329" s="231"/>
      <c r="J329" s="231"/>
      <c r="K329" s="175">
        <v>0</v>
      </c>
      <c r="L329" s="231"/>
      <c r="M329" s="231"/>
      <c r="N329" s="231"/>
      <c r="O329" s="231"/>
      <c r="P329" s="231"/>
      <c r="Q329" s="231"/>
      <c r="R329" s="268"/>
      <c r="S329" s="268"/>
      <c r="T329" s="268"/>
      <c r="U329" s="268"/>
      <c r="V329" s="268"/>
      <c r="W329" s="268"/>
    </row>
    <row r="330" spans="1:23" ht="15.75">
      <c r="A330" s="228"/>
      <c r="B330" s="228"/>
      <c r="C330" s="228">
        <v>4430</v>
      </c>
      <c r="D330" s="173" t="s">
        <v>274</v>
      </c>
      <c r="E330" s="229">
        <v>77.9</v>
      </c>
      <c r="F330" s="175">
        <v>5000</v>
      </c>
      <c r="G330" s="230">
        <f t="shared" si="74"/>
        <v>3894.96</v>
      </c>
      <c r="H330" s="175">
        <v>3894.96</v>
      </c>
      <c r="I330" s="231"/>
      <c r="J330" s="231"/>
      <c r="K330" s="175">
        <v>3894.96</v>
      </c>
      <c r="L330" s="231"/>
      <c r="M330" s="231"/>
      <c r="N330" s="231"/>
      <c r="O330" s="231"/>
      <c r="P330" s="231"/>
      <c r="Q330" s="231"/>
      <c r="R330" s="268"/>
      <c r="S330" s="268"/>
      <c r="T330" s="268"/>
      <c r="U330" s="268"/>
      <c r="V330" s="268"/>
      <c r="W330" s="268"/>
    </row>
    <row r="331" spans="1:23" ht="31.5">
      <c r="A331" s="228"/>
      <c r="B331" s="228"/>
      <c r="C331" s="228">
        <v>4440</v>
      </c>
      <c r="D331" s="173" t="s">
        <v>303</v>
      </c>
      <c r="E331" s="229">
        <v>82.7</v>
      </c>
      <c r="F331" s="175">
        <v>21000</v>
      </c>
      <c r="G331" s="230">
        <f t="shared" si="74"/>
        <v>17369</v>
      </c>
      <c r="H331" s="175">
        <v>17369</v>
      </c>
      <c r="I331" s="231"/>
      <c r="J331" s="231"/>
      <c r="K331" s="175">
        <v>17369</v>
      </c>
      <c r="L331" s="231"/>
      <c r="M331" s="231"/>
      <c r="N331" s="231"/>
      <c r="O331" s="231"/>
      <c r="P331" s="231"/>
      <c r="Q331" s="231"/>
      <c r="R331" s="268"/>
      <c r="S331" s="268"/>
      <c r="T331" s="268"/>
      <c r="U331" s="268"/>
      <c r="V331" s="268"/>
      <c r="W331" s="268"/>
    </row>
    <row r="332" spans="1:23" ht="15.75">
      <c r="A332" s="228"/>
      <c r="B332" s="228"/>
      <c r="C332" s="228">
        <v>4480</v>
      </c>
      <c r="D332" s="173" t="s">
        <v>399</v>
      </c>
      <c r="E332" s="229">
        <v>75</v>
      </c>
      <c r="F332" s="175">
        <v>3268</v>
      </c>
      <c r="G332" s="230">
        <f t="shared" si="74"/>
        <v>2452</v>
      </c>
      <c r="H332" s="175">
        <v>2452</v>
      </c>
      <c r="I332" s="231"/>
      <c r="J332" s="231"/>
      <c r="K332" s="175">
        <v>2452</v>
      </c>
      <c r="L332" s="231"/>
      <c r="M332" s="231"/>
      <c r="N332" s="231"/>
      <c r="O332" s="231"/>
      <c r="P332" s="231"/>
      <c r="Q332" s="231"/>
      <c r="R332" s="268"/>
      <c r="S332" s="268"/>
      <c r="T332" s="268"/>
      <c r="U332" s="268"/>
      <c r="V332" s="268"/>
      <c r="W332" s="268"/>
    </row>
    <row r="333" spans="1:23" ht="15.75">
      <c r="A333" s="228"/>
      <c r="B333" s="228"/>
      <c r="C333" s="228">
        <v>4580</v>
      </c>
      <c r="D333" s="173" t="s">
        <v>81</v>
      </c>
      <c r="E333" s="229">
        <v>100</v>
      </c>
      <c r="F333" s="175">
        <v>7138</v>
      </c>
      <c r="G333" s="230">
        <f t="shared" si="74"/>
        <v>7137.72</v>
      </c>
      <c r="H333" s="175">
        <v>7137.72</v>
      </c>
      <c r="I333" s="231"/>
      <c r="J333" s="231"/>
      <c r="K333" s="175">
        <v>7137.72</v>
      </c>
      <c r="L333" s="231"/>
      <c r="M333" s="231"/>
      <c r="N333" s="231"/>
      <c r="O333" s="231"/>
      <c r="P333" s="231"/>
      <c r="Q333" s="231"/>
      <c r="R333" s="268"/>
      <c r="S333" s="268"/>
      <c r="T333" s="268"/>
      <c r="U333" s="268"/>
      <c r="V333" s="268"/>
      <c r="W333" s="268"/>
    </row>
    <row r="334" spans="1:17" ht="31.5">
      <c r="A334" s="228"/>
      <c r="B334" s="228"/>
      <c r="C334" s="228">
        <v>4700</v>
      </c>
      <c r="D334" s="173" t="s">
        <v>384</v>
      </c>
      <c r="E334" s="229">
        <v>55</v>
      </c>
      <c r="F334" s="175">
        <v>2000</v>
      </c>
      <c r="G334" s="230">
        <f t="shared" si="74"/>
        <v>1100</v>
      </c>
      <c r="H334" s="175">
        <v>1100</v>
      </c>
      <c r="I334" s="231"/>
      <c r="J334" s="231"/>
      <c r="K334" s="175">
        <v>1100</v>
      </c>
      <c r="L334" s="231"/>
      <c r="M334" s="231"/>
      <c r="N334" s="231"/>
      <c r="O334" s="231"/>
      <c r="P334" s="231"/>
      <c r="Q334" s="231"/>
    </row>
    <row r="335" spans="1:17" ht="31.5">
      <c r="A335" s="228"/>
      <c r="B335" s="228"/>
      <c r="C335" s="228">
        <v>4740</v>
      </c>
      <c r="D335" s="173" t="s">
        <v>386</v>
      </c>
      <c r="E335" s="229">
        <v>66</v>
      </c>
      <c r="F335" s="175">
        <v>2000</v>
      </c>
      <c r="G335" s="230">
        <f t="shared" si="74"/>
        <v>1319.79</v>
      </c>
      <c r="H335" s="175">
        <v>1319.79</v>
      </c>
      <c r="I335" s="231"/>
      <c r="J335" s="231"/>
      <c r="K335" s="175">
        <v>1319.79</v>
      </c>
      <c r="L335" s="231"/>
      <c r="M335" s="231"/>
      <c r="N335" s="231"/>
      <c r="O335" s="231"/>
      <c r="P335" s="231"/>
      <c r="Q335" s="231"/>
    </row>
    <row r="336" spans="1:17" ht="31.5">
      <c r="A336" s="228"/>
      <c r="B336" s="228"/>
      <c r="C336" s="228">
        <v>4750</v>
      </c>
      <c r="D336" s="173" t="s">
        <v>387</v>
      </c>
      <c r="E336" s="229">
        <v>92.1</v>
      </c>
      <c r="F336" s="175">
        <v>3058</v>
      </c>
      <c r="G336" s="230">
        <f t="shared" si="74"/>
        <v>2815.32</v>
      </c>
      <c r="H336" s="175">
        <v>2815.32</v>
      </c>
      <c r="I336" s="231"/>
      <c r="J336" s="231"/>
      <c r="K336" s="175">
        <v>2815.32</v>
      </c>
      <c r="L336" s="231"/>
      <c r="M336" s="231"/>
      <c r="N336" s="231"/>
      <c r="O336" s="231"/>
      <c r="P336" s="231"/>
      <c r="Q336" s="231"/>
    </row>
    <row r="337" spans="1:17" ht="15.75">
      <c r="A337" s="228"/>
      <c r="B337" s="228"/>
      <c r="C337" s="228">
        <v>6050</v>
      </c>
      <c r="D337" s="173" t="s">
        <v>368</v>
      </c>
      <c r="E337" s="229">
        <v>0</v>
      </c>
      <c r="F337" s="175">
        <f>'zał 11'!E79</f>
        <v>174740</v>
      </c>
      <c r="G337" s="230">
        <f t="shared" si="74"/>
        <v>0</v>
      </c>
      <c r="H337" s="175"/>
      <c r="I337" s="231"/>
      <c r="J337" s="231"/>
      <c r="K337" s="175"/>
      <c r="L337" s="231"/>
      <c r="M337" s="231"/>
      <c r="N337" s="231"/>
      <c r="O337" s="231"/>
      <c r="P337" s="231"/>
      <c r="Q337" s="231">
        <f>'zał 11'!F79</f>
        <v>0</v>
      </c>
    </row>
    <row r="338" spans="1:17" ht="31.5">
      <c r="A338" s="225"/>
      <c r="B338" s="225">
        <v>85228</v>
      </c>
      <c r="C338" s="225"/>
      <c r="D338" s="132" t="s">
        <v>164</v>
      </c>
      <c r="E338" s="226">
        <v>46.1</v>
      </c>
      <c r="F338" s="146">
        <f>SUM(F339:F351)</f>
        <v>315177</v>
      </c>
      <c r="G338" s="146">
        <f>SUM(G339:G351)</f>
        <v>145404.41000000003</v>
      </c>
      <c r="H338" s="146">
        <f>SUM(H339:H351)</f>
        <v>145404.41000000003</v>
      </c>
      <c r="I338" s="146">
        <f>SUM(I340:I350)</f>
        <v>117571.97</v>
      </c>
      <c r="J338" s="146">
        <f>SUM(J340:J350)</f>
        <v>17008.86</v>
      </c>
      <c r="K338" s="146"/>
      <c r="L338" s="146"/>
      <c r="M338" s="146"/>
      <c r="N338" s="146"/>
      <c r="O338" s="146"/>
      <c r="P338" s="146"/>
      <c r="Q338" s="146"/>
    </row>
    <row r="339" spans="1:17" ht="15.75">
      <c r="A339" s="225"/>
      <c r="B339" s="242"/>
      <c r="C339" s="242">
        <v>3020</v>
      </c>
      <c r="D339" s="254" t="s">
        <v>350</v>
      </c>
      <c r="E339" s="245">
        <v>100</v>
      </c>
      <c r="F339" s="230">
        <v>643</v>
      </c>
      <c r="G339" s="230">
        <f aca="true" t="shared" si="75" ref="G339:G351">H339+Q339</f>
        <v>643.07</v>
      </c>
      <c r="H339" s="230">
        <v>643.07</v>
      </c>
      <c r="I339" s="230"/>
      <c r="J339" s="230"/>
      <c r="K339" s="230"/>
      <c r="L339" s="230"/>
      <c r="M339" s="146"/>
      <c r="N339" s="146"/>
      <c r="O339" s="146"/>
      <c r="P339" s="146"/>
      <c r="Q339" s="146"/>
    </row>
    <row r="340" spans="1:17" ht="15.75">
      <c r="A340" s="228"/>
      <c r="B340" s="228"/>
      <c r="C340" s="228">
        <v>4010</v>
      </c>
      <c r="D340" s="255" t="s">
        <v>285</v>
      </c>
      <c r="E340" s="229">
        <v>42.6</v>
      </c>
      <c r="F340" s="175">
        <v>228942</v>
      </c>
      <c r="G340" s="230">
        <f t="shared" si="75"/>
        <v>97631.77</v>
      </c>
      <c r="H340" s="231">
        <v>97631.77</v>
      </c>
      <c r="I340" s="175">
        <v>97631.77</v>
      </c>
      <c r="J340" s="231"/>
      <c r="K340" s="231"/>
      <c r="L340" s="231"/>
      <c r="M340" s="231"/>
      <c r="N340" s="231"/>
      <c r="O340" s="231"/>
      <c r="P340" s="231"/>
      <c r="Q340" s="231"/>
    </row>
    <row r="341" spans="1:17" ht="15.75">
      <c r="A341" s="228"/>
      <c r="B341" s="228"/>
      <c r="C341" s="228">
        <v>4040</v>
      </c>
      <c r="D341" s="255" t="s">
        <v>286</v>
      </c>
      <c r="E341" s="229">
        <v>99.2</v>
      </c>
      <c r="F341" s="175">
        <v>13087</v>
      </c>
      <c r="G341" s="230">
        <f t="shared" si="75"/>
        <v>12980.89</v>
      </c>
      <c r="H341" s="231">
        <v>12980.89</v>
      </c>
      <c r="I341" s="175">
        <v>12980.89</v>
      </c>
      <c r="J341" s="231"/>
      <c r="K341" s="231"/>
      <c r="L341" s="231"/>
      <c r="M341" s="231"/>
      <c r="N341" s="231"/>
      <c r="O341" s="231"/>
      <c r="P341" s="231"/>
      <c r="Q341" s="231"/>
    </row>
    <row r="342" spans="1:17" ht="15.75">
      <c r="A342" s="228"/>
      <c r="B342" s="228"/>
      <c r="C342" s="228">
        <v>4110</v>
      </c>
      <c r="D342" s="255" t="s">
        <v>287</v>
      </c>
      <c r="E342" s="229">
        <v>40.1</v>
      </c>
      <c r="F342" s="175">
        <v>36546</v>
      </c>
      <c r="G342" s="230">
        <f t="shared" si="75"/>
        <v>14669.9</v>
      </c>
      <c r="H342" s="231">
        <v>14669.9</v>
      </c>
      <c r="I342" s="231"/>
      <c r="J342" s="175">
        <v>14669.9</v>
      </c>
      <c r="K342" s="175"/>
      <c r="L342" s="231"/>
      <c r="M342" s="231"/>
      <c r="N342" s="231"/>
      <c r="O342" s="231"/>
      <c r="P342" s="231"/>
      <c r="Q342" s="231"/>
    </row>
    <row r="343" spans="1:17" ht="15.75">
      <c r="A343" s="228"/>
      <c r="B343" s="228"/>
      <c r="C343" s="228">
        <v>4120</v>
      </c>
      <c r="D343" s="255" t="s">
        <v>288</v>
      </c>
      <c r="E343" s="229">
        <v>38.6</v>
      </c>
      <c r="F343" s="175">
        <v>6052</v>
      </c>
      <c r="G343" s="230">
        <f t="shared" si="75"/>
        <v>2338.96</v>
      </c>
      <c r="H343" s="231">
        <v>2338.96</v>
      </c>
      <c r="I343" s="231"/>
      <c r="J343" s="175">
        <v>2338.96</v>
      </c>
      <c r="K343" s="175"/>
      <c r="L343" s="231"/>
      <c r="M343" s="231"/>
      <c r="N343" s="231"/>
      <c r="O343" s="231"/>
      <c r="P343" s="231"/>
      <c r="Q343" s="231"/>
    </row>
    <row r="344" spans="1:17" ht="15.75">
      <c r="A344" s="228"/>
      <c r="B344" s="228"/>
      <c r="C344" s="228">
        <v>4170</v>
      </c>
      <c r="D344" s="255" t="s">
        <v>290</v>
      </c>
      <c r="E344" s="229">
        <v>42.2</v>
      </c>
      <c r="F344" s="175">
        <v>16500</v>
      </c>
      <c r="G344" s="230">
        <f t="shared" si="75"/>
        <v>6959.31</v>
      </c>
      <c r="H344" s="231">
        <v>6959.31</v>
      </c>
      <c r="I344" s="175">
        <v>6959.31</v>
      </c>
      <c r="J344" s="231"/>
      <c r="K344" s="231"/>
      <c r="L344" s="231"/>
      <c r="M344" s="231"/>
      <c r="N344" s="231"/>
      <c r="O344" s="231"/>
      <c r="P344" s="231"/>
      <c r="Q344" s="231"/>
    </row>
    <row r="345" spans="1:17" ht="15.75">
      <c r="A345" s="228"/>
      <c r="B345" s="228"/>
      <c r="C345" s="228">
        <v>4210</v>
      </c>
      <c r="D345" s="255" t="s">
        <v>268</v>
      </c>
      <c r="E345" s="229">
        <v>33</v>
      </c>
      <c r="F345" s="175">
        <v>420</v>
      </c>
      <c r="G345" s="230">
        <f t="shared" si="75"/>
        <v>138.62</v>
      </c>
      <c r="H345" s="175">
        <v>138.62</v>
      </c>
      <c r="I345" s="231"/>
      <c r="J345" s="231"/>
      <c r="K345" s="231"/>
      <c r="L345" s="231"/>
      <c r="M345" s="231"/>
      <c r="N345" s="231"/>
      <c r="O345" s="231"/>
      <c r="P345" s="231"/>
      <c r="Q345" s="231"/>
    </row>
    <row r="346" spans="1:17" ht="15.75">
      <c r="A346" s="228"/>
      <c r="B346" s="228"/>
      <c r="C346" s="228">
        <v>4280</v>
      </c>
      <c r="D346" s="255" t="s">
        <v>337</v>
      </c>
      <c r="E346" s="229">
        <v>82.3</v>
      </c>
      <c r="F346" s="175">
        <v>600</v>
      </c>
      <c r="G346" s="230">
        <f t="shared" si="75"/>
        <v>494</v>
      </c>
      <c r="H346" s="175">
        <v>494</v>
      </c>
      <c r="I346" s="231"/>
      <c r="J346" s="231"/>
      <c r="K346" s="231"/>
      <c r="L346" s="231"/>
      <c r="M346" s="231"/>
      <c r="N346" s="231"/>
      <c r="O346" s="231"/>
      <c r="P346" s="231"/>
      <c r="Q346" s="231"/>
    </row>
    <row r="347" spans="1:17" ht="15.75">
      <c r="A347" s="228"/>
      <c r="B347" s="228"/>
      <c r="C347" s="228">
        <v>4300</v>
      </c>
      <c r="D347" s="255" t="s">
        <v>319</v>
      </c>
      <c r="E347" s="229">
        <v>0</v>
      </c>
      <c r="F347" s="175">
        <v>117</v>
      </c>
      <c r="G347" s="230">
        <f t="shared" si="75"/>
        <v>0</v>
      </c>
      <c r="H347" s="175">
        <v>0</v>
      </c>
      <c r="I347" s="231"/>
      <c r="J347" s="231"/>
      <c r="K347" s="231"/>
      <c r="L347" s="231"/>
      <c r="M347" s="231"/>
      <c r="N347" s="231"/>
      <c r="O347" s="231"/>
      <c r="P347" s="231"/>
      <c r="Q347" s="231"/>
    </row>
    <row r="348" spans="1:17" ht="31.5">
      <c r="A348" s="228"/>
      <c r="B348" s="228"/>
      <c r="C348" s="228">
        <v>4360</v>
      </c>
      <c r="D348" s="173" t="s">
        <v>397</v>
      </c>
      <c r="E348" s="229">
        <v>56.6</v>
      </c>
      <c r="F348" s="175">
        <v>1700</v>
      </c>
      <c r="G348" s="230">
        <f t="shared" si="75"/>
        <v>961.66</v>
      </c>
      <c r="H348" s="175">
        <v>961.66</v>
      </c>
      <c r="I348" s="231"/>
      <c r="J348" s="231"/>
      <c r="K348" s="231"/>
      <c r="L348" s="231"/>
      <c r="M348" s="231"/>
      <c r="N348" s="231"/>
      <c r="O348" s="231"/>
      <c r="P348" s="231"/>
      <c r="Q348" s="231"/>
    </row>
    <row r="349" spans="1:17" ht="15.75">
      <c r="A349" s="228"/>
      <c r="B349" s="228"/>
      <c r="C349" s="228">
        <v>4410</v>
      </c>
      <c r="D349" s="255" t="s">
        <v>301</v>
      </c>
      <c r="E349" s="229">
        <v>100.1</v>
      </c>
      <c r="F349" s="175">
        <v>448</v>
      </c>
      <c r="G349" s="230">
        <f t="shared" si="75"/>
        <v>448.23</v>
      </c>
      <c r="H349" s="175">
        <v>448.23</v>
      </c>
      <c r="I349" s="231"/>
      <c r="J349" s="231"/>
      <c r="K349" s="231"/>
      <c r="L349" s="231"/>
      <c r="M349" s="231"/>
      <c r="N349" s="231"/>
      <c r="O349" s="231"/>
      <c r="P349" s="231"/>
      <c r="Q349" s="231"/>
    </row>
    <row r="350" spans="1:17" ht="31.5">
      <c r="A350" s="228"/>
      <c r="B350" s="228"/>
      <c r="C350" s="228">
        <v>4440</v>
      </c>
      <c r="D350" s="173" t="s">
        <v>303</v>
      </c>
      <c r="E350" s="229">
        <v>80.2</v>
      </c>
      <c r="F350" s="175">
        <v>10000</v>
      </c>
      <c r="G350" s="230">
        <f t="shared" si="75"/>
        <v>8016</v>
      </c>
      <c r="H350" s="175">
        <v>8016</v>
      </c>
      <c r="I350" s="231"/>
      <c r="J350" s="231"/>
      <c r="K350" s="231"/>
      <c r="L350" s="231"/>
      <c r="M350" s="231"/>
      <c r="N350" s="231"/>
      <c r="O350" s="231"/>
      <c r="P350" s="231"/>
      <c r="Q350" s="231"/>
    </row>
    <row r="351" spans="1:17" ht="31.5">
      <c r="A351" s="228"/>
      <c r="B351" s="228"/>
      <c r="C351" s="228">
        <v>4750</v>
      </c>
      <c r="D351" s="287" t="s">
        <v>307</v>
      </c>
      <c r="E351" s="229">
        <v>100</v>
      </c>
      <c r="F351" s="175">
        <v>122</v>
      </c>
      <c r="G351" s="230">
        <f t="shared" si="75"/>
        <v>122</v>
      </c>
      <c r="H351" s="175">
        <v>122</v>
      </c>
      <c r="I351" s="231"/>
      <c r="J351" s="231"/>
      <c r="K351" s="231"/>
      <c r="L351" s="231"/>
      <c r="M351" s="231"/>
      <c r="N351" s="231"/>
      <c r="O351" s="231"/>
      <c r="P351" s="231"/>
      <c r="Q351" s="231"/>
    </row>
    <row r="352" spans="1:17" ht="15.75">
      <c r="A352" s="225"/>
      <c r="B352" s="225">
        <v>85295</v>
      </c>
      <c r="C352" s="225"/>
      <c r="D352" s="132" t="s">
        <v>42</v>
      </c>
      <c r="E352" s="226">
        <f>G352/F352*100</f>
        <v>57.50338282448576</v>
      </c>
      <c r="F352" s="146">
        <f>SUM(F353:F357)</f>
        <v>550132</v>
      </c>
      <c r="G352" s="146">
        <f>SUM(G353:G357)</f>
        <v>316344.51</v>
      </c>
      <c r="H352" s="146">
        <f>SUM(H354:H357)</f>
        <v>316344.51</v>
      </c>
      <c r="I352" s="146"/>
      <c r="J352" s="146"/>
      <c r="K352" s="146"/>
      <c r="L352" s="146">
        <f>SUM(L354)</f>
        <v>6300</v>
      </c>
      <c r="M352" s="146"/>
      <c r="N352" s="146"/>
      <c r="O352" s="146"/>
      <c r="P352" s="146"/>
      <c r="Q352" s="146"/>
    </row>
    <row r="353" spans="1:25" ht="47.25">
      <c r="A353" s="225"/>
      <c r="B353" s="242"/>
      <c r="C353" s="242">
        <v>2710</v>
      </c>
      <c r="D353" s="254" t="s">
        <v>400</v>
      </c>
      <c r="E353" s="245">
        <v>0</v>
      </c>
      <c r="F353" s="230">
        <v>10000</v>
      </c>
      <c r="G353" s="230">
        <f>H353+Q353</f>
        <v>0</v>
      </c>
      <c r="H353" s="230">
        <v>0</v>
      </c>
      <c r="I353" s="230"/>
      <c r="J353" s="230"/>
      <c r="K353" s="230"/>
      <c r="L353" s="230"/>
      <c r="M353" s="230"/>
      <c r="N353" s="230"/>
      <c r="O353" s="230"/>
      <c r="P353" s="230"/>
      <c r="Q353" s="230"/>
      <c r="R353" s="288"/>
      <c r="S353" s="288"/>
      <c r="T353" s="288"/>
      <c r="U353" s="289"/>
      <c r="V353" s="289"/>
      <c r="W353" s="289"/>
      <c r="X353" s="289"/>
      <c r="Y353" s="289"/>
    </row>
    <row r="354" spans="1:20" ht="47.25">
      <c r="A354" s="225"/>
      <c r="B354" s="225"/>
      <c r="C354" s="228">
        <v>2820</v>
      </c>
      <c r="D354" s="126" t="s">
        <v>401</v>
      </c>
      <c r="E354" s="229">
        <v>50</v>
      </c>
      <c r="F354" s="175">
        <v>12600</v>
      </c>
      <c r="G354" s="230">
        <f>H354+Q354</f>
        <v>6300</v>
      </c>
      <c r="H354" s="175">
        <v>6300</v>
      </c>
      <c r="I354" s="146"/>
      <c r="J354" s="146"/>
      <c r="K354" s="146"/>
      <c r="L354" s="175">
        <v>6300</v>
      </c>
      <c r="M354" s="146"/>
      <c r="N354" s="146"/>
      <c r="O354" s="146"/>
      <c r="P354" s="146"/>
      <c r="Q354" s="146"/>
      <c r="R354" s="268"/>
      <c r="S354" s="268"/>
      <c r="T354" s="268"/>
    </row>
    <row r="355" spans="1:20" ht="15.75">
      <c r="A355" s="228"/>
      <c r="B355" s="228"/>
      <c r="C355" s="228">
        <v>3110</v>
      </c>
      <c r="D355" s="255" t="s">
        <v>391</v>
      </c>
      <c r="E355" s="229">
        <v>59.2</v>
      </c>
      <c r="F355" s="175">
        <v>513532</v>
      </c>
      <c r="G355" s="230">
        <f>H355+Q355</f>
        <v>304026.78</v>
      </c>
      <c r="H355" s="175">
        <v>304026.78</v>
      </c>
      <c r="I355" s="231"/>
      <c r="J355" s="231"/>
      <c r="K355" s="231"/>
      <c r="L355" s="231"/>
      <c r="M355" s="175"/>
      <c r="N355" s="231"/>
      <c r="O355" s="231"/>
      <c r="P355" s="231"/>
      <c r="Q355" s="231"/>
      <c r="R355" s="268"/>
      <c r="S355" s="268"/>
      <c r="T355" s="268"/>
    </row>
    <row r="356" spans="1:17" ht="15.75">
      <c r="A356" s="228"/>
      <c r="B356" s="228"/>
      <c r="C356" s="228">
        <v>4210</v>
      </c>
      <c r="D356" s="255" t="s">
        <v>268</v>
      </c>
      <c r="E356" s="229">
        <v>85.1</v>
      </c>
      <c r="F356" s="175">
        <v>250</v>
      </c>
      <c r="G356" s="230">
        <f>H356+Q356</f>
        <v>212.73</v>
      </c>
      <c r="H356" s="175">
        <v>212.73</v>
      </c>
      <c r="I356" s="231"/>
      <c r="J356" s="231"/>
      <c r="K356" s="231"/>
      <c r="L356" s="231"/>
      <c r="M356" s="231"/>
      <c r="N356" s="231"/>
      <c r="O356" s="231"/>
      <c r="P356" s="231"/>
      <c r="Q356" s="231"/>
    </row>
    <row r="357" spans="1:17" ht="15.75">
      <c r="A357" s="228"/>
      <c r="B357" s="228"/>
      <c r="C357" s="228">
        <v>4300</v>
      </c>
      <c r="D357" s="255" t="s">
        <v>319</v>
      </c>
      <c r="E357" s="229">
        <v>42.2</v>
      </c>
      <c r="F357" s="175">
        <v>13750</v>
      </c>
      <c r="G357" s="230">
        <f>H357+Q357</f>
        <v>5805</v>
      </c>
      <c r="H357" s="175">
        <v>5805</v>
      </c>
      <c r="I357" s="231"/>
      <c r="J357" s="231"/>
      <c r="K357" s="231"/>
      <c r="L357" s="231"/>
      <c r="M357" s="231"/>
      <c r="N357" s="231"/>
      <c r="O357" s="231"/>
      <c r="P357" s="231"/>
      <c r="Q357" s="231"/>
    </row>
    <row r="358" spans="1:17" ht="31.5">
      <c r="A358" s="290">
        <v>853</v>
      </c>
      <c r="B358" s="290"/>
      <c r="C358" s="290"/>
      <c r="D358" s="291" t="s">
        <v>168</v>
      </c>
      <c r="E358" s="292">
        <f>G358/F358*100</f>
        <v>43.25239848092155</v>
      </c>
      <c r="F358" s="293">
        <f aca="true" t="shared" si="76" ref="F358:Q358">SUM(F359)</f>
        <v>205651</v>
      </c>
      <c r="G358" s="293">
        <f t="shared" si="76"/>
        <v>88948.98999999998</v>
      </c>
      <c r="H358" s="293">
        <f t="shared" si="76"/>
        <v>88948.98999999998</v>
      </c>
      <c r="I358" s="293">
        <f t="shared" si="76"/>
        <v>22160.410000000003</v>
      </c>
      <c r="J358" s="293">
        <f t="shared" si="76"/>
        <v>3763.91</v>
      </c>
      <c r="K358" s="293">
        <f t="shared" si="76"/>
        <v>0</v>
      </c>
      <c r="L358" s="293">
        <f t="shared" si="76"/>
        <v>4000</v>
      </c>
      <c r="M358" s="293">
        <f t="shared" si="76"/>
        <v>0</v>
      </c>
      <c r="N358" s="293">
        <f t="shared" si="76"/>
        <v>0</v>
      </c>
      <c r="O358" s="293">
        <f t="shared" si="76"/>
        <v>0</v>
      </c>
      <c r="P358" s="293">
        <f t="shared" si="76"/>
        <v>0</v>
      </c>
      <c r="Q358" s="293">
        <f t="shared" si="76"/>
        <v>0</v>
      </c>
    </row>
    <row r="359" spans="1:17" ht="15.75">
      <c r="A359" s="294"/>
      <c r="B359" s="295">
        <v>85395</v>
      </c>
      <c r="C359" s="295"/>
      <c r="D359" s="296" t="s">
        <v>42</v>
      </c>
      <c r="E359" s="297">
        <f>G359/F359*100</f>
        <v>43.25239848092155</v>
      </c>
      <c r="F359" s="298">
        <f aca="true" t="shared" si="77" ref="F359:Q359">SUM(F360:F376)</f>
        <v>205651</v>
      </c>
      <c r="G359" s="298">
        <f t="shared" si="77"/>
        <v>88948.98999999998</v>
      </c>
      <c r="H359" s="298">
        <f t="shared" si="77"/>
        <v>88948.98999999998</v>
      </c>
      <c r="I359" s="298">
        <f t="shared" si="77"/>
        <v>22160.410000000003</v>
      </c>
      <c r="J359" s="298">
        <f t="shared" si="77"/>
        <v>3763.91</v>
      </c>
      <c r="K359" s="298">
        <f t="shared" si="77"/>
        <v>0</v>
      </c>
      <c r="L359" s="298">
        <f t="shared" si="77"/>
        <v>4000</v>
      </c>
      <c r="M359" s="298">
        <f t="shared" si="77"/>
        <v>0</v>
      </c>
      <c r="N359" s="298">
        <f t="shared" si="77"/>
        <v>0</v>
      </c>
      <c r="O359" s="298">
        <f t="shared" si="77"/>
        <v>0</v>
      </c>
      <c r="P359" s="298">
        <f t="shared" si="77"/>
        <v>0</v>
      </c>
      <c r="Q359" s="298">
        <f t="shared" si="77"/>
        <v>0</v>
      </c>
    </row>
    <row r="360" spans="1:17" ht="63">
      <c r="A360" s="299"/>
      <c r="B360" s="299"/>
      <c r="C360" s="299">
        <v>2837</v>
      </c>
      <c r="D360" s="300" t="s">
        <v>383</v>
      </c>
      <c r="E360" s="301">
        <v>50</v>
      </c>
      <c r="F360" s="302">
        <v>7555</v>
      </c>
      <c r="G360" s="230">
        <f aca="true" t="shared" si="78" ref="G360:G376">H360+Q360</f>
        <v>3777.6</v>
      </c>
      <c r="H360" s="302">
        <v>3777.6</v>
      </c>
      <c r="I360" s="302"/>
      <c r="J360" s="302"/>
      <c r="K360" s="302"/>
      <c r="L360" s="302">
        <v>3777.6</v>
      </c>
      <c r="M360" s="302"/>
      <c r="N360" s="252"/>
      <c r="O360" s="252"/>
      <c r="P360" s="252"/>
      <c r="Q360" s="252"/>
    </row>
    <row r="361" spans="1:17" ht="63">
      <c r="A361" s="294"/>
      <c r="B361" s="294"/>
      <c r="C361" s="294">
        <v>2839</v>
      </c>
      <c r="D361" s="300" t="s">
        <v>383</v>
      </c>
      <c r="E361" s="303">
        <v>50</v>
      </c>
      <c r="F361" s="304">
        <v>445</v>
      </c>
      <c r="G361" s="230">
        <f t="shared" si="78"/>
        <v>222.4</v>
      </c>
      <c r="H361" s="305">
        <v>222.4</v>
      </c>
      <c r="I361" s="305"/>
      <c r="J361" s="305"/>
      <c r="K361" s="305"/>
      <c r="L361" s="305">
        <v>222.4</v>
      </c>
      <c r="M361" s="305"/>
      <c r="N361" s="231"/>
      <c r="O361" s="231"/>
      <c r="P361" s="231"/>
      <c r="Q361" s="231"/>
    </row>
    <row r="362" spans="1:17" ht="15.75">
      <c r="A362" s="294"/>
      <c r="B362" s="294"/>
      <c r="C362" s="294">
        <v>3119</v>
      </c>
      <c r="D362" s="300" t="s">
        <v>402</v>
      </c>
      <c r="E362" s="303">
        <v>41.8</v>
      </c>
      <c r="F362" s="304">
        <v>20568</v>
      </c>
      <c r="G362" s="230">
        <f t="shared" si="78"/>
        <v>8596</v>
      </c>
      <c r="H362" s="305">
        <v>8596</v>
      </c>
      <c r="I362" s="305"/>
      <c r="J362" s="305"/>
      <c r="K362" s="305"/>
      <c r="L362" s="305"/>
      <c r="M362" s="305"/>
      <c r="N362" s="231"/>
      <c r="O362" s="231"/>
      <c r="P362" s="231"/>
      <c r="Q362" s="231"/>
    </row>
    <row r="363" spans="1:17" ht="15.75">
      <c r="A363" s="294"/>
      <c r="B363" s="294"/>
      <c r="C363" s="294">
        <v>4017</v>
      </c>
      <c r="D363" s="300" t="s">
        <v>334</v>
      </c>
      <c r="E363" s="303">
        <v>37.5</v>
      </c>
      <c r="F363" s="304">
        <v>31645</v>
      </c>
      <c r="G363" s="230">
        <f t="shared" si="78"/>
        <v>11866.92</v>
      </c>
      <c r="H363" s="305">
        <v>11866.92</v>
      </c>
      <c r="I363" s="305">
        <v>11866.92</v>
      </c>
      <c r="J363" s="305"/>
      <c r="K363" s="305"/>
      <c r="L363" s="305"/>
      <c r="M363" s="305"/>
      <c r="N363" s="176"/>
      <c r="O363" s="176"/>
      <c r="P363" s="176"/>
      <c r="Q363" s="176"/>
    </row>
    <row r="364" spans="1:17" ht="15.75">
      <c r="A364" s="294"/>
      <c r="B364" s="294"/>
      <c r="C364" s="294">
        <v>4019</v>
      </c>
      <c r="D364" s="300" t="s">
        <v>334</v>
      </c>
      <c r="E364" s="303">
        <v>37.5</v>
      </c>
      <c r="F364" s="304">
        <v>1863</v>
      </c>
      <c r="G364" s="230">
        <f t="shared" si="78"/>
        <v>698.67</v>
      </c>
      <c r="H364" s="305">
        <v>698.67</v>
      </c>
      <c r="I364" s="305">
        <v>698.67</v>
      </c>
      <c r="J364" s="305"/>
      <c r="K364" s="305"/>
      <c r="L364" s="305"/>
      <c r="M364" s="305"/>
      <c r="N364" s="146"/>
      <c r="O364" s="146"/>
      <c r="P364" s="146"/>
      <c r="Q364" s="146"/>
    </row>
    <row r="365" spans="1:17" ht="15.75">
      <c r="A365" s="294"/>
      <c r="B365" s="294"/>
      <c r="C365" s="294">
        <v>4117</v>
      </c>
      <c r="D365" s="300" t="s">
        <v>352</v>
      </c>
      <c r="E365" s="303">
        <v>39.5</v>
      </c>
      <c r="F365" s="304">
        <v>7796</v>
      </c>
      <c r="G365" s="230">
        <f t="shared" si="78"/>
        <v>3075.54</v>
      </c>
      <c r="H365" s="305">
        <v>3075.54</v>
      </c>
      <c r="I365" s="305"/>
      <c r="J365" s="305">
        <v>3075.54</v>
      </c>
      <c r="K365" s="305"/>
      <c r="L365" s="305"/>
      <c r="M365" s="305"/>
      <c r="N365" s="231"/>
      <c r="O365" s="231"/>
      <c r="P365" s="231"/>
      <c r="Q365" s="231"/>
    </row>
    <row r="366" spans="1:17" ht="15.75">
      <c r="A366" s="294"/>
      <c r="B366" s="294"/>
      <c r="C366" s="294">
        <v>4119</v>
      </c>
      <c r="D366" s="300" t="s">
        <v>352</v>
      </c>
      <c r="E366" s="303">
        <v>39.5</v>
      </c>
      <c r="F366" s="304">
        <v>459</v>
      </c>
      <c r="G366" s="230">
        <f t="shared" si="78"/>
        <v>181.12</v>
      </c>
      <c r="H366" s="305">
        <v>181.12</v>
      </c>
      <c r="I366" s="305"/>
      <c r="J366" s="305">
        <v>181.12</v>
      </c>
      <c r="K366" s="305"/>
      <c r="L366" s="305"/>
      <c r="M366" s="305"/>
      <c r="N366" s="231"/>
      <c r="O366" s="231"/>
      <c r="P366" s="231"/>
      <c r="Q366" s="175"/>
    </row>
    <row r="367" spans="1:17" ht="15.75">
      <c r="A367" s="294"/>
      <c r="B367" s="294"/>
      <c r="C367" s="294">
        <v>4127</v>
      </c>
      <c r="D367" s="300" t="s">
        <v>315</v>
      </c>
      <c r="E367" s="303">
        <v>39.5</v>
      </c>
      <c r="F367" s="304">
        <v>1214</v>
      </c>
      <c r="G367" s="230">
        <f t="shared" si="78"/>
        <v>478.98</v>
      </c>
      <c r="H367" s="305">
        <v>478.98</v>
      </c>
      <c r="I367" s="305"/>
      <c r="J367" s="305">
        <v>478.98</v>
      </c>
      <c r="K367" s="305"/>
      <c r="L367" s="305"/>
      <c r="M367" s="305"/>
      <c r="N367" s="146"/>
      <c r="O367" s="146"/>
      <c r="P367" s="146"/>
      <c r="Q367" s="146"/>
    </row>
    <row r="368" spans="1:17" ht="15.75">
      <c r="A368" s="294"/>
      <c r="B368" s="294"/>
      <c r="C368" s="294">
        <v>4129</v>
      </c>
      <c r="D368" s="300" t="s">
        <v>315</v>
      </c>
      <c r="E368" s="303">
        <v>39.3</v>
      </c>
      <c r="F368" s="304">
        <v>72</v>
      </c>
      <c r="G368" s="230">
        <f t="shared" si="78"/>
        <v>28.27</v>
      </c>
      <c r="H368" s="305">
        <v>28.27</v>
      </c>
      <c r="I368" s="305"/>
      <c r="J368" s="305">
        <v>28.27</v>
      </c>
      <c r="K368" s="305"/>
      <c r="L368" s="305"/>
      <c r="M368" s="305"/>
      <c r="N368" s="231"/>
      <c r="O368" s="231"/>
      <c r="P368" s="231"/>
      <c r="Q368" s="231"/>
    </row>
    <row r="369" spans="1:17" ht="15.75">
      <c r="A369" s="294"/>
      <c r="B369" s="294"/>
      <c r="C369" s="294">
        <v>4177</v>
      </c>
      <c r="D369" s="300" t="s">
        <v>403</v>
      </c>
      <c r="E369" s="303">
        <v>36.1</v>
      </c>
      <c r="F369" s="304">
        <v>25124</v>
      </c>
      <c r="G369" s="230">
        <f t="shared" si="78"/>
        <v>9061.49</v>
      </c>
      <c r="H369" s="305">
        <v>9061.49</v>
      </c>
      <c r="I369" s="305">
        <v>9061.49</v>
      </c>
      <c r="J369" s="305"/>
      <c r="K369" s="305"/>
      <c r="L369" s="305"/>
      <c r="M369" s="305"/>
      <c r="N369" s="231"/>
      <c r="O369" s="231"/>
      <c r="P369" s="231"/>
      <c r="Q369" s="231"/>
    </row>
    <row r="370" spans="1:17" ht="15.75">
      <c r="A370" s="294"/>
      <c r="B370" s="294"/>
      <c r="C370" s="294">
        <v>4179</v>
      </c>
      <c r="D370" s="300" t="s">
        <v>403</v>
      </c>
      <c r="E370" s="303">
        <v>36.1</v>
      </c>
      <c r="F370" s="304">
        <v>1479</v>
      </c>
      <c r="G370" s="230">
        <f t="shared" si="78"/>
        <v>533.53</v>
      </c>
      <c r="H370" s="305">
        <v>533.53</v>
      </c>
      <c r="I370" s="305">
        <v>533.33</v>
      </c>
      <c r="J370" s="305"/>
      <c r="K370" s="305"/>
      <c r="L370" s="305"/>
      <c r="M370" s="305"/>
      <c r="N370" s="146"/>
      <c r="O370" s="146"/>
      <c r="P370" s="146"/>
      <c r="Q370" s="146"/>
    </row>
    <row r="371" spans="1:17" ht="15.75">
      <c r="A371" s="294"/>
      <c r="B371" s="294"/>
      <c r="C371" s="294">
        <v>4217</v>
      </c>
      <c r="D371" s="300" t="s">
        <v>291</v>
      </c>
      <c r="E371" s="303">
        <v>60.6</v>
      </c>
      <c r="F371" s="304">
        <v>11440</v>
      </c>
      <c r="G371" s="230">
        <f t="shared" si="78"/>
        <v>6936.42</v>
      </c>
      <c r="H371" s="305">
        <v>6936.42</v>
      </c>
      <c r="I371" s="305"/>
      <c r="J371" s="305"/>
      <c r="K371" s="305"/>
      <c r="L371" s="305"/>
      <c r="M371" s="305"/>
      <c r="N371" s="231"/>
      <c r="O371" s="231"/>
      <c r="P371" s="231"/>
      <c r="Q371" s="231"/>
    </row>
    <row r="372" spans="1:17" ht="15.75">
      <c r="A372" s="294"/>
      <c r="B372" s="294"/>
      <c r="C372" s="294">
        <v>4219</v>
      </c>
      <c r="D372" s="300" t="s">
        <v>291</v>
      </c>
      <c r="E372" s="303">
        <v>60.6</v>
      </c>
      <c r="F372" s="304">
        <v>674</v>
      </c>
      <c r="G372" s="230">
        <f t="shared" si="78"/>
        <v>408.31</v>
      </c>
      <c r="H372" s="305">
        <v>408.31</v>
      </c>
      <c r="I372" s="305"/>
      <c r="J372" s="305"/>
      <c r="K372" s="305"/>
      <c r="L372" s="305"/>
      <c r="M372" s="305"/>
      <c r="N372" s="231"/>
      <c r="O372" s="231"/>
      <c r="P372" s="231"/>
      <c r="Q372" s="231"/>
    </row>
    <row r="373" spans="1:17" s="268" customFormat="1" ht="15.75">
      <c r="A373" s="294"/>
      <c r="B373" s="294"/>
      <c r="C373" s="294">
        <v>4307</v>
      </c>
      <c r="D373" s="300" t="s">
        <v>319</v>
      </c>
      <c r="E373" s="303">
        <v>45.3</v>
      </c>
      <c r="F373" s="304">
        <v>89456</v>
      </c>
      <c r="G373" s="230">
        <f t="shared" si="78"/>
        <v>40493.42</v>
      </c>
      <c r="H373" s="305">
        <v>40493.42</v>
      </c>
      <c r="I373" s="305"/>
      <c r="J373" s="305"/>
      <c r="K373" s="305"/>
      <c r="L373" s="305"/>
      <c r="M373" s="305"/>
      <c r="N373" s="231"/>
      <c r="O373" s="231"/>
      <c r="P373" s="231"/>
      <c r="Q373" s="231"/>
    </row>
    <row r="374" spans="1:17" ht="15.75">
      <c r="A374" s="294"/>
      <c r="B374" s="294"/>
      <c r="C374" s="294">
        <v>4309</v>
      </c>
      <c r="D374" s="300" t="s">
        <v>319</v>
      </c>
      <c r="E374" s="303">
        <v>45.3</v>
      </c>
      <c r="F374" s="304">
        <v>5267</v>
      </c>
      <c r="G374" s="230">
        <f t="shared" si="78"/>
        <v>2383.92</v>
      </c>
      <c r="H374" s="305">
        <v>2383.92</v>
      </c>
      <c r="I374" s="305"/>
      <c r="J374" s="305"/>
      <c r="K374" s="305"/>
      <c r="L374" s="305"/>
      <c r="M374" s="305"/>
      <c r="N374" s="146"/>
      <c r="O374" s="146"/>
      <c r="P374" s="146"/>
      <c r="Q374" s="146"/>
    </row>
    <row r="375" spans="1:17" ht="15.75">
      <c r="A375" s="294"/>
      <c r="B375" s="294"/>
      <c r="C375" s="294">
        <v>4417</v>
      </c>
      <c r="D375" s="300" t="s">
        <v>345</v>
      </c>
      <c r="E375" s="303">
        <v>34.7</v>
      </c>
      <c r="F375" s="304">
        <v>561</v>
      </c>
      <c r="G375" s="230">
        <f t="shared" si="78"/>
        <v>194.93</v>
      </c>
      <c r="H375" s="305">
        <v>194.93</v>
      </c>
      <c r="I375" s="305"/>
      <c r="J375" s="305"/>
      <c r="K375" s="305"/>
      <c r="L375" s="305"/>
      <c r="M375" s="305"/>
      <c r="N375" s="231"/>
      <c r="O375" s="231"/>
      <c r="P375" s="231"/>
      <c r="Q375" s="231"/>
    </row>
    <row r="376" spans="1:17" ht="15.75">
      <c r="A376" s="294"/>
      <c r="B376" s="294"/>
      <c r="C376" s="294">
        <v>4419</v>
      </c>
      <c r="D376" s="300" t="s">
        <v>345</v>
      </c>
      <c r="E376" s="303">
        <v>34.8</v>
      </c>
      <c r="F376" s="304">
        <v>33</v>
      </c>
      <c r="G376" s="230">
        <f t="shared" si="78"/>
        <v>11.47</v>
      </c>
      <c r="H376" s="305">
        <v>11.47</v>
      </c>
      <c r="I376" s="305"/>
      <c r="J376" s="305"/>
      <c r="K376" s="305"/>
      <c r="L376" s="305"/>
      <c r="M376" s="305"/>
      <c r="N376" s="146"/>
      <c r="O376" s="146"/>
      <c r="P376" s="146"/>
      <c r="Q376" s="146"/>
    </row>
    <row r="377" spans="1:17" ht="15.75">
      <c r="A377" s="306">
        <v>854</v>
      </c>
      <c r="B377" s="306"/>
      <c r="C377" s="306"/>
      <c r="D377" s="307" t="s">
        <v>404</v>
      </c>
      <c r="E377" s="292">
        <v>71.7</v>
      </c>
      <c r="F377" s="308">
        <f aca="true" t="shared" si="79" ref="F377:Q377">SUM(F378)</f>
        <v>116480</v>
      </c>
      <c r="G377" s="308">
        <f t="shared" si="79"/>
        <v>83540.35</v>
      </c>
      <c r="H377" s="308">
        <f t="shared" si="79"/>
        <v>83540.35</v>
      </c>
      <c r="I377" s="308">
        <f t="shared" si="79"/>
        <v>0</v>
      </c>
      <c r="J377" s="308">
        <f t="shared" si="79"/>
        <v>0</v>
      </c>
      <c r="K377" s="308">
        <f t="shared" si="79"/>
        <v>0</v>
      </c>
      <c r="L377" s="308">
        <f t="shared" si="79"/>
        <v>0</v>
      </c>
      <c r="M377" s="308">
        <f t="shared" si="79"/>
        <v>0</v>
      </c>
      <c r="N377" s="308">
        <f t="shared" si="79"/>
        <v>0</v>
      </c>
      <c r="O377" s="308">
        <f t="shared" si="79"/>
        <v>0</v>
      </c>
      <c r="P377" s="308">
        <f t="shared" si="79"/>
        <v>0</v>
      </c>
      <c r="Q377" s="308">
        <f t="shared" si="79"/>
        <v>0</v>
      </c>
    </row>
    <row r="378" spans="1:17" ht="15.75">
      <c r="A378" s="309"/>
      <c r="B378" s="309">
        <v>85415</v>
      </c>
      <c r="C378" s="309"/>
      <c r="D378" s="310" t="s">
        <v>172</v>
      </c>
      <c r="E378" s="297">
        <v>71.7</v>
      </c>
      <c r="F378" s="311">
        <f aca="true" t="shared" si="80" ref="F378:Q378">SUM(F379:F380)</f>
        <v>116480</v>
      </c>
      <c r="G378" s="311">
        <f t="shared" si="80"/>
        <v>83540.35</v>
      </c>
      <c r="H378" s="311">
        <f t="shared" si="80"/>
        <v>83540.35</v>
      </c>
      <c r="I378" s="311">
        <f t="shared" si="80"/>
        <v>0</v>
      </c>
      <c r="J378" s="311">
        <f t="shared" si="80"/>
        <v>0</v>
      </c>
      <c r="K378" s="311">
        <f t="shared" si="80"/>
        <v>0</v>
      </c>
      <c r="L378" s="311">
        <f t="shared" si="80"/>
        <v>0</v>
      </c>
      <c r="M378" s="311">
        <f t="shared" si="80"/>
        <v>0</v>
      </c>
      <c r="N378" s="311">
        <f t="shared" si="80"/>
        <v>0</v>
      </c>
      <c r="O378" s="311">
        <f t="shared" si="80"/>
        <v>0</v>
      </c>
      <c r="P378" s="311">
        <f t="shared" si="80"/>
        <v>0</v>
      </c>
      <c r="Q378" s="311">
        <f t="shared" si="80"/>
        <v>0</v>
      </c>
    </row>
    <row r="379" spans="1:17" ht="15.75">
      <c r="A379" s="294"/>
      <c r="B379" s="294"/>
      <c r="C379" s="294">
        <v>3260</v>
      </c>
      <c r="D379" s="243" t="s">
        <v>405</v>
      </c>
      <c r="E379" s="303">
        <v>71.9</v>
      </c>
      <c r="F379" s="304">
        <v>116160</v>
      </c>
      <c r="G379" s="230">
        <f>H379+Q379</f>
        <v>83540.35</v>
      </c>
      <c r="H379" s="305">
        <v>83540.35</v>
      </c>
      <c r="I379" s="305"/>
      <c r="J379" s="305"/>
      <c r="K379" s="305"/>
      <c r="L379" s="305"/>
      <c r="M379" s="312"/>
      <c r="N379" s="305"/>
      <c r="O379" s="313"/>
      <c r="P379" s="314"/>
      <c r="Q379" s="314"/>
    </row>
    <row r="380" spans="1:17" ht="15.75">
      <c r="A380" s="294"/>
      <c r="B380" s="294"/>
      <c r="C380" s="294">
        <v>4300</v>
      </c>
      <c r="D380" s="243" t="s">
        <v>261</v>
      </c>
      <c r="E380" s="303">
        <v>0</v>
      </c>
      <c r="F380" s="304">
        <v>320</v>
      </c>
      <c r="G380" s="230">
        <f>H380+Q380</f>
        <v>0</v>
      </c>
      <c r="H380" s="305">
        <v>0</v>
      </c>
      <c r="I380" s="305"/>
      <c r="J380" s="305"/>
      <c r="K380" s="305"/>
      <c r="L380" s="305"/>
      <c r="M380" s="312"/>
      <c r="N380" s="305"/>
      <c r="O380" s="313"/>
      <c r="P380" s="314"/>
      <c r="Q380" s="314"/>
    </row>
    <row r="381" spans="1:17" ht="31.5">
      <c r="A381" s="306">
        <v>900</v>
      </c>
      <c r="B381" s="306"/>
      <c r="C381" s="306"/>
      <c r="D381" s="307" t="s">
        <v>406</v>
      </c>
      <c r="E381" s="292">
        <f>G381/F381*100</f>
        <v>41.37952061520202</v>
      </c>
      <c r="F381" s="308">
        <f aca="true" t="shared" si="81" ref="F381:Q381">SUM(F382+F385+F388+F392+F395+F401+F409)</f>
        <v>2440044</v>
      </c>
      <c r="G381" s="308">
        <f t="shared" si="81"/>
        <v>1009678.51</v>
      </c>
      <c r="H381" s="308">
        <f t="shared" si="81"/>
        <v>861535.73</v>
      </c>
      <c r="I381" s="308">
        <f t="shared" si="81"/>
        <v>0</v>
      </c>
      <c r="J381" s="308">
        <f t="shared" si="81"/>
        <v>0</v>
      </c>
      <c r="K381" s="308">
        <f t="shared" si="81"/>
        <v>0</v>
      </c>
      <c r="L381" s="308">
        <f t="shared" si="81"/>
        <v>0</v>
      </c>
      <c r="M381" s="308">
        <f t="shared" si="81"/>
        <v>0</v>
      </c>
      <c r="N381" s="308">
        <f t="shared" si="81"/>
        <v>0</v>
      </c>
      <c r="O381" s="308">
        <f t="shared" si="81"/>
        <v>0</v>
      </c>
      <c r="P381" s="308">
        <f t="shared" si="81"/>
        <v>0</v>
      </c>
      <c r="Q381" s="308">
        <f t="shared" si="81"/>
        <v>148142.78</v>
      </c>
    </row>
    <row r="382" spans="1:17" ht="15.75">
      <c r="A382" s="309"/>
      <c r="B382" s="309">
        <v>90001</v>
      </c>
      <c r="C382" s="309"/>
      <c r="D382" s="310" t="s">
        <v>407</v>
      </c>
      <c r="E382" s="297">
        <v>64.6</v>
      </c>
      <c r="F382" s="311">
        <f aca="true" t="shared" si="82" ref="F382:Q382">SUM(F383:F384)</f>
        <v>138388</v>
      </c>
      <c r="G382" s="311">
        <f t="shared" si="82"/>
        <v>89527.31</v>
      </c>
      <c r="H382" s="311">
        <f t="shared" si="82"/>
        <v>16139.31</v>
      </c>
      <c r="I382" s="311">
        <f t="shared" si="82"/>
        <v>0</v>
      </c>
      <c r="J382" s="311">
        <f t="shared" si="82"/>
        <v>0</v>
      </c>
      <c r="K382" s="311">
        <f t="shared" si="82"/>
        <v>0</v>
      </c>
      <c r="L382" s="311">
        <f t="shared" si="82"/>
        <v>0</v>
      </c>
      <c r="M382" s="311">
        <f t="shared" si="82"/>
        <v>0</v>
      </c>
      <c r="N382" s="311">
        <f t="shared" si="82"/>
        <v>0</v>
      </c>
      <c r="O382" s="311">
        <f t="shared" si="82"/>
        <v>0</v>
      </c>
      <c r="P382" s="311">
        <f t="shared" si="82"/>
        <v>0</v>
      </c>
      <c r="Q382" s="311">
        <f t="shared" si="82"/>
        <v>73388</v>
      </c>
    </row>
    <row r="383" spans="1:17" ht="19.5" customHeight="1">
      <c r="A383" s="309"/>
      <c r="B383" s="294"/>
      <c r="C383" s="294">
        <v>4300</v>
      </c>
      <c r="D383" s="243" t="s">
        <v>261</v>
      </c>
      <c r="E383" s="303">
        <v>24.8</v>
      </c>
      <c r="F383" s="304">
        <v>65000</v>
      </c>
      <c r="G383" s="230">
        <f>H383+Q383</f>
        <v>16139.31</v>
      </c>
      <c r="H383" s="305">
        <v>16139.31</v>
      </c>
      <c r="I383" s="305"/>
      <c r="J383" s="305"/>
      <c r="K383" s="305"/>
      <c r="L383" s="305"/>
      <c r="M383" s="312"/>
      <c r="N383" s="305"/>
      <c r="O383" s="315"/>
      <c r="P383" s="176"/>
      <c r="Q383" s="176"/>
    </row>
    <row r="384" spans="1:17" s="209" customFormat="1" ht="15.75">
      <c r="A384" s="309"/>
      <c r="B384" s="294"/>
      <c r="C384" s="294">
        <v>6050</v>
      </c>
      <c r="D384" s="243" t="s">
        <v>270</v>
      </c>
      <c r="E384" s="303">
        <v>100</v>
      </c>
      <c r="F384" s="304">
        <v>73388</v>
      </c>
      <c r="G384" s="230">
        <f>H384+Q384</f>
        <v>73388</v>
      </c>
      <c r="H384" s="305"/>
      <c r="I384" s="305"/>
      <c r="J384" s="305"/>
      <c r="K384" s="305"/>
      <c r="L384" s="305"/>
      <c r="M384" s="316"/>
      <c r="N384" s="305"/>
      <c r="O384" s="317"/>
      <c r="P384" s="146"/>
      <c r="Q384" s="230">
        <v>73388</v>
      </c>
    </row>
    <row r="385" spans="1:17" ht="15.75">
      <c r="A385" s="309"/>
      <c r="B385" s="309">
        <v>90003</v>
      </c>
      <c r="C385" s="309"/>
      <c r="D385" s="310" t="s">
        <v>408</v>
      </c>
      <c r="E385" s="297">
        <v>61</v>
      </c>
      <c r="F385" s="311">
        <f aca="true" t="shared" si="83" ref="F385:Q385">SUM(F386:F387)</f>
        <v>456860</v>
      </c>
      <c r="G385" s="311">
        <f t="shared" si="83"/>
        <v>278868.86</v>
      </c>
      <c r="H385" s="311">
        <f t="shared" si="83"/>
        <v>278868.86</v>
      </c>
      <c r="I385" s="311">
        <f t="shared" si="83"/>
        <v>0</v>
      </c>
      <c r="J385" s="311">
        <f t="shared" si="83"/>
        <v>0</v>
      </c>
      <c r="K385" s="311">
        <f t="shared" si="83"/>
        <v>0</v>
      </c>
      <c r="L385" s="311">
        <f t="shared" si="83"/>
        <v>0</v>
      </c>
      <c r="M385" s="311">
        <f t="shared" si="83"/>
        <v>0</v>
      </c>
      <c r="N385" s="311">
        <f t="shared" si="83"/>
        <v>0</v>
      </c>
      <c r="O385" s="311">
        <f t="shared" si="83"/>
        <v>0</v>
      </c>
      <c r="P385" s="311">
        <f t="shared" si="83"/>
        <v>0</v>
      </c>
      <c r="Q385" s="311">
        <f t="shared" si="83"/>
        <v>0</v>
      </c>
    </row>
    <row r="386" spans="1:17" ht="15.75">
      <c r="A386" s="309"/>
      <c r="B386" s="294"/>
      <c r="C386" s="294">
        <v>4210</v>
      </c>
      <c r="D386" s="243" t="s">
        <v>291</v>
      </c>
      <c r="E386" s="303">
        <v>0</v>
      </c>
      <c r="F386" s="304">
        <v>9300</v>
      </c>
      <c r="G386" s="230">
        <f>H386+Q386</f>
        <v>0</v>
      </c>
      <c r="H386" s="305">
        <v>0</v>
      </c>
      <c r="I386" s="305"/>
      <c r="J386" s="305"/>
      <c r="K386" s="305"/>
      <c r="L386" s="305"/>
      <c r="M386" s="312"/>
      <c r="N386" s="305"/>
      <c r="O386" s="313"/>
      <c r="P386" s="314"/>
      <c r="Q386" s="314"/>
    </row>
    <row r="387" spans="1:17" ht="15.75">
      <c r="A387" s="309"/>
      <c r="B387" s="294"/>
      <c r="C387" s="294">
        <v>4300</v>
      </c>
      <c r="D387" s="243" t="s">
        <v>261</v>
      </c>
      <c r="E387" s="303">
        <v>62.3</v>
      </c>
      <c r="F387" s="304">
        <v>447560</v>
      </c>
      <c r="G387" s="230">
        <f>H387+Q387</f>
        <v>278868.86</v>
      </c>
      <c r="H387" s="305">
        <v>278868.86</v>
      </c>
      <c r="I387" s="305"/>
      <c r="J387" s="305"/>
      <c r="K387" s="305"/>
      <c r="L387" s="305"/>
      <c r="M387" s="312"/>
      <c r="N387" s="305"/>
      <c r="O387" s="313"/>
      <c r="P387" s="314"/>
      <c r="Q387" s="314"/>
    </row>
    <row r="388" spans="1:17" ht="15.75">
      <c r="A388" s="318"/>
      <c r="B388" s="309">
        <v>90004</v>
      </c>
      <c r="C388" s="309"/>
      <c r="D388" s="310" t="s">
        <v>409</v>
      </c>
      <c r="E388" s="297">
        <v>27.9</v>
      </c>
      <c r="F388" s="311">
        <f aca="true" t="shared" si="84" ref="F388:Q388">SUM(F389:F391)</f>
        <v>633850</v>
      </c>
      <c r="G388" s="311">
        <f t="shared" si="84"/>
        <v>176983.24</v>
      </c>
      <c r="H388" s="311">
        <f t="shared" si="84"/>
        <v>171468.24</v>
      </c>
      <c r="I388" s="311">
        <f t="shared" si="84"/>
        <v>0</v>
      </c>
      <c r="J388" s="311">
        <f t="shared" si="84"/>
        <v>0</v>
      </c>
      <c r="K388" s="311">
        <f t="shared" si="84"/>
        <v>0</v>
      </c>
      <c r="L388" s="311">
        <f t="shared" si="84"/>
        <v>0</v>
      </c>
      <c r="M388" s="311">
        <f t="shared" si="84"/>
        <v>0</v>
      </c>
      <c r="N388" s="311">
        <f t="shared" si="84"/>
        <v>0</v>
      </c>
      <c r="O388" s="311">
        <f t="shared" si="84"/>
        <v>0</v>
      </c>
      <c r="P388" s="311">
        <f t="shared" si="84"/>
        <v>0</v>
      </c>
      <c r="Q388" s="311">
        <f t="shared" si="84"/>
        <v>5515</v>
      </c>
    </row>
    <row r="389" spans="1:17" ht="15.75">
      <c r="A389" s="319"/>
      <c r="B389" s="294"/>
      <c r="C389" s="294">
        <v>4210</v>
      </c>
      <c r="D389" s="243" t="s">
        <v>283</v>
      </c>
      <c r="E389" s="303">
        <v>0</v>
      </c>
      <c r="F389" s="304">
        <v>2500</v>
      </c>
      <c r="G389" s="230">
        <f>H389+Q389</f>
        <v>0</v>
      </c>
      <c r="H389" s="305">
        <v>0</v>
      </c>
      <c r="I389" s="305"/>
      <c r="J389" s="305"/>
      <c r="K389" s="305"/>
      <c r="L389" s="305"/>
      <c r="M389" s="312"/>
      <c r="N389" s="305"/>
      <c r="O389" s="320"/>
      <c r="P389" s="231"/>
      <c r="Q389" s="231"/>
    </row>
    <row r="390" spans="1:17" ht="15.75">
      <c r="A390" s="319"/>
      <c r="B390" s="294"/>
      <c r="C390" s="294">
        <v>4300</v>
      </c>
      <c r="D390" s="243" t="s">
        <v>261</v>
      </c>
      <c r="E390" s="303">
        <v>47.6</v>
      </c>
      <c r="F390" s="304">
        <v>360600</v>
      </c>
      <c r="G390" s="230">
        <f>H390+Q390</f>
        <v>171468.24</v>
      </c>
      <c r="H390" s="305">
        <v>171468.24</v>
      </c>
      <c r="I390" s="305"/>
      <c r="J390" s="305"/>
      <c r="K390" s="305"/>
      <c r="L390" s="305"/>
      <c r="M390" s="312"/>
      <c r="N390" s="305"/>
      <c r="O390" s="313"/>
      <c r="P390" s="314"/>
      <c r="Q390" s="282"/>
    </row>
    <row r="391" spans="1:17" s="209" customFormat="1" ht="15.75">
      <c r="A391" s="319"/>
      <c r="B391" s="294"/>
      <c r="C391" s="294">
        <v>6050</v>
      </c>
      <c r="D391" s="243" t="s">
        <v>262</v>
      </c>
      <c r="E391" s="303">
        <v>2</v>
      </c>
      <c r="F391" s="304">
        <v>270750</v>
      </c>
      <c r="G391" s="230">
        <f>H391+Q391</f>
        <v>5515</v>
      </c>
      <c r="H391" s="305"/>
      <c r="I391" s="305"/>
      <c r="J391" s="305"/>
      <c r="K391" s="305"/>
      <c r="L391" s="305"/>
      <c r="M391" s="316"/>
      <c r="N391" s="305"/>
      <c r="O391" s="317"/>
      <c r="P391" s="146"/>
      <c r="Q391" s="230">
        <v>5515</v>
      </c>
    </row>
    <row r="392" spans="1:17" ht="15.75">
      <c r="A392" s="318"/>
      <c r="B392" s="309">
        <v>90013</v>
      </c>
      <c r="C392" s="309"/>
      <c r="D392" s="310" t="s">
        <v>410</v>
      </c>
      <c r="E392" s="297">
        <v>29.9</v>
      </c>
      <c r="F392" s="311">
        <f aca="true" t="shared" si="85" ref="F392:Q392">SUM(F393:F394)</f>
        <v>43202</v>
      </c>
      <c r="G392" s="311">
        <f t="shared" si="85"/>
        <v>12934.62</v>
      </c>
      <c r="H392" s="311">
        <f t="shared" si="85"/>
        <v>12934.62</v>
      </c>
      <c r="I392" s="311">
        <f t="shared" si="85"/>
        <v>0</v>
      </c>
      <c r="J392" s="311">
        <f t="shared" si="85"/>
        <v>0</v>
      </c>
      <c r="K392" s="311">
        <f t="shared" si="85"/>
        <v>0</v>
      </c>
      <c r="L392" s="311">
        <f t="shared" si="85"/>
        <v>0</v>
      </c>
      <c r="M392" s="311">
        <f t="shared" si="85"/>
        <v>0</v>
      </c>
      <c r="N392" s="311">
        <f t="shared" si="85"/>
        <v>0</v>
      </c>
      <c r="O392" s="311">
        <f t="shared" si="85"/>
        <v>0</v>
      </c>
      <c r="P392" s="311">
        <f t="shared" si="85"/>
        <v>0</v>
      </c>
      <c r="Q392" s="311">
        <f t="shared" si="85"/>
        <v>0</v>
      </c>
    </row>
    <row r="393" spans="1:21" ht="15.75">
      <c r="A393" s="318"/>
      <c r="B393" s="299"/>
      <c r="C393" s="299">
        <v>4210</v>
      </c>
      <c r="D393" s="321" t="s">
        <v>291</v>
      </c>
      <c r="E393" s="301">
        <v>100</v>
      </c>
      <c r="F393" s="302">
        <v>488</v>
      </c>
      <c r="G393" s="230">
        <f>H393+Q393</f>
        <v>488</v>
      </c>
      <c r="H393" s="302">
        <v>488</v>
      </c>
      <c r="I393" s="302"/>
      <c r="J393" s="302"/>
      <c r="K393" s="302"/>
      <c r="L393" s="302"/>
      <c r="M393" s="322"/>
      <c r="N393" s="323"/>
      <c r="O393" s="324"/>
      <c r="P393" s="325"/>
      <c r="Q393" s="326"/>
      <c r="R393" s="289"/>
      <c r="S393" s="289"/>
      <c r="T393" s="289"/>
      <c r="U393" s="289"/>
    </row>
    <row r="394" spans="1:17" ht="15.75">
      <c r="A394" s="319"/>
      <c r="B394" s="294"/>
      <c r="C394" s="294">
        <v>4300</v>
      </c>
      <c r="D394" s="243" t="s">
        <v>261</v>
      </c>
      <c r="E394" s="303">
        <v>29.1</v>
      </c>
      <c r="F394" s="304">
        <v>42714</v>
      </c>
      <c r="G394" s="230">
        <f>H394+Q394</f>
        <v>12446.62</v>
      </c>
      <c r="H394" s="305">
        <v>12446.62</v>
      </c>
      <c r="I394" s="305"/>
      <c r="J394" s="305"/>
      <c r="K394" s="305"/>
      <c r="L394" s="305"/>
      <c r="M394" s="312"/>
      <c r="N394" s="305"/>
      <c r="O394" s="317"/>
      <c r="P394" s="146"/>
      <c r="Q394" s="146"/>
    </row>
    <row r="395" spans="1:17" ht="15.75">
      <c r="A395" s="318"/>
      <c r="B395" s="309">
        <v>90015</v>
      </c>
      <c r="C395" s="309"/>
      <c r="D395" s="310" t="s">
        <v>411</v>
      </c>
      <c r="E395" s="297">
        <v>41.9</v>
      </c>
      <c r="F395" s="311">
        <f aca="true" t="shared" si="86" ref="F395:Q395">SUM(F396:F400)</f>
        <v>876900</v>
      </c>
      <c r="G395" s="311">
        <f t="shared" si="86"/>
        <v>367084.36</v>
      </c>
      <c r="H395" s="311">
        <f t="shared" si="86"/>
        <v>297844.58</v>
      </c>
      <c r="I395" s="311">
        <f t="shared" si="86"/>
        <v>0</v>
      </c>
      <c r="J395" s="311">
        <f t="shared" si="86"/>
        <v>0</v>
      </c>
      <c r="K395" s="311">
        <f t="shared" si="86"/>
        <v>0</v>
      </c>
      <c r="L395" s="311">
        <f t="shared" si="86"/>
        <v>0</v>
      </c>
      <c r="M395" s="311">
        <f t="shared" si="86"/>
        <v>0</v>
      </c>
      <c r="N395" s="311">
        <f t="shared" si="86"/>
        <v>0</v>
      </c>
      <c r="O395" s="311">
        <f t="shared" si="86"/>
        <v>0</v>
      </c>
      <c r="P395" s="311">
        <f t="shared" si="86"/>
        <v>0</v>
      </c>
      <c r="Q395" s="311">
        <f t="shared" si="86"/>
        <v>69239.78</v>
      </c>
    </row>
    <row r="396" spans="1:17" ht="15.75">
      <c r="A396" s="319"/>
      <c r="B396" s="294"/>
      <c r="C396" s="294">
        <v>4210</v>
      </c>
      <c r="D396" s="243" t="s">
        <v>268</v>
      </c>
      <c r="E396" s="303">
        <v>0</v>
      </c>
      <c r="F396" s="304">
        <v>1500</v>
      </c>
      <c r="G396" s="302">
        <f>H396+Q396</f>
        <v>0</v>
      </c>
      <c r="H396" s="305">
        <v>0</v>
      </c>
      <c r="I396" s="305"/>
      <c r="J396" s="305"/>
      <c r="K396" s="305"/>
      <c r="L396" s="305"/>
      <c r="M396" s="312"/>
      <c r="N396" s="327"/>
      <c r="O396" s="317"/>
      <c r="P396" s="146"/>
      <c r="Q396" s="146"/>
    </row>
    <row r="397" spans="1:17" ht="15.75">
      <c r="A397" s="319"/>
      <c r="B397" s="294"/>
      <c r="C397" s="294">
        <v>4260</v>
      </c>
      <c r="D397" s="243" t="s">
        <v>336</v>
      </c>
      <c r="E397" s="303">
        <v>44.9</v>
      </c>
      <c r="F397" s="304">
        <v>406335</v>
      </c>
      <c r="G397" s="302">
        <f>H397+Q397</f>
        <v>182444.33</v>
      </c>
      <c r="H397" s="305">
        <v>182444.33</v>
      </c>
      <c r="I397" s="305"/>
      <c r="J397" s="305"/>
      <c r="K397" s="305"/>
      <c r="L397" s="305"/>
      <c r="M397" s="312"/>
      <c r="N397" s="305"/>
      <c r="O397" s="313"/>
      <c r="P397" s="314"/>
      <c r="Q397" s="314"/>
    </row>
    <row r="398" spans="1:17" ht="15.75">
      <c r="A398" s="319"/>
      <c r="B398" s="294"/>
      <c r="C398" s="294">
        <v>4270</v>
      </c>
      <c r="D398" s="243" t="s">
        <v>412</v>
      </c>
      <c r="E398" s="303">
        <v>48.3</v>
      </c>
      <c r="F398" s="304">
        <v>219700</v>
      </c>
      <c r="G398" s="302">
        <f>H398+Q398</f>
        <v>106095.69</v>
      </c>
      <c r="H398" s="305">
        <v>106095.69</v>
      </c>
      <c r="I398" s="305"/>
      <c r="J398" s="305"/>
      <c r="K398" s="305"/>
      <c r="L398" s="305"/>
      <c r="M398" s="312"/>
      <c r="N398" s="305"/>
      <c r="O398" s="313"/>
      <c r="P398" s="314"/>
      <c r="Q398" s="314"/>
    </row>
    <row r="399" spans="1:17" ht="15.75">
      <c r="A399" s="319"/>
      <c r="B399" s="294"/>
      <c r="C399" s="294">
        <v>4300</v>
      </c>
      <c r="D399" s="243" t="s">
        <v>261</v>
      </c>
      <c r="E399" s="303">
        <v>99.4</v>
      </c>
      <c r="F399" s="304">
        <v>9365</v>
      </c>
      <c r="G399" s="302">
        <f>H399+Q399</f>
        <v>9304.56</v>
      </c>
      <c r="H399" s="305">
        <v>9304.56</v>
      </c>
      <c r="I399" s="305"/>
      <c r="J399" s="305"/>
      <c r="K399" s="305"/>
      <c r="L399" s="305"/>
      <c r="M399" s="312"/>
      <c r="N399" s="305"/>
      <c r="O399" s="315"/>
      <c r="P399" s="176"/>
      <c r="Q399" s="176"/>
    </row>
    <row r="400" spans="1:17" ht="19.5" customHeight="1">
      <c r="A400" s="319"/>
      <c r="B400" s="243" t="s">
        <v>79</v>
      </c>
      <c r="C400" s="328" t="s">
        <v>413</v>
      </c>
      <c r="D400" s="243" t="s">
        <v>414</v>
      </c>
      <c r="E400" s="303">
        <v>28.8</v>
      </c>
      <c r="F400" s="304">
        <f>'zał 11'!E90</f>
        <v>240000</v>
      </c>
      <c r="G400" s="302">
        <f>H400+Q400</f>
        <v>69239.78</v>
      </c>
      <c r="H400" s="305"/>
      <c r="I400" s="305"/>
      <c r="J400" s="305"/>
      <c r="K400" s="305"/>
      <c r="L400" s="305"/>
      <c r="M400" s="316"/>
      <c r="N400" s="305"/>
      <c r="O400" s="317"/>
      <c r="P400" s="146"/>
      <c r="Q400" s="230">
        <f>'zał 11'!F90</f>
        <v>69239.78</v>
      </c>
    </row>
    <row r="401" spans="1:17" ht="47.25">
      <c r="A401" s="319"/>
      <c r="B401" s="329">
        <v>90019</v>
      </c>
      <c r="C401" s="328"/>
      <c r="D401" s="330" t="s">
        <v>179</v>
      </c>
      <c r="E401" s="297">
        <v>12.3</v>
      </c>
      <c r="F401" s="298">
        <f aca="true" t="shared" si="87" ref="F401:Q401">SUM(F402:F408)</f>
        <v>117941</v>
      </c>
      <c r="G401" s="298">
        <f t="shared" si="87"/>
        <v>14570.18</v>
      </c>
      <c r="H401" s="298">
        <f t="shared" si="87"/>
        <v>14570.18</v>
      </c>
      <c r="I401" s="298">
        <f t="shared" si="87"/>
        <v>0</v>
      </c>
      <c r="J401" s="298">
        <f t="shared" si="87"/>
        <v>0</v>
      </c>
      <c r="K401" s="298">
        <f t="shared" si="87"/>
        <v>0</v>
      </c>
      <c r="L401" s="298">
        <f t="shared" si="87"/>
        <v>0</v>
      </c>
      <c r="M401" s="298">
        <f t="shared" si="87"/>
        <v>0</v>
      </c>
      <c r="N401" s="298">
        <f t="shared" si="87"/>
        <v>0</v>
      </c>
      <c r="O401" s="298">
        <f t="shared" si="87"/>
        <v>0</v>
      </c>
      <c r="P401" s="298">
        <f t="shared" si="87"/>
        <v>0</v>
      </c>
      <c r="Q401" s="298">
        <f t="shared" si="87"/>
        <v>0</v>
      </c>
    </row>
    <row r="402" spans="1:17" ht="47.25">
      <c r="A402" s="319"/>
      <c r="B402" s="243"/>
      <c r="C402" s="328">
        <v>2820</v>
      </c>
      <c r="D402" s="283" t="s">
        <v>381</v>
      </c>
      <c r="E402" s="303">
        <v>0</v>
      </c>
      <c r="F402" s="304">
        <v>7000</v>
      </c>
      <c r="G402" s="302">
        <f aca="true" t="shared" si="88" ref="G402:G408">H402+Q402</f>
        <v>0</v>
      </c>
      <c r="H402" s="305">
        <v>0</v>
      </c>
      <c r="I402" s="305"/>
      <c r="J402" s="305"/>
      <c r="K402" s="305"/>
      <c r="L402" s="305"/>
      <c r="M402" s="316"/>
      <c r="N402" s="305"/>
      <c r="O402" s="313"/>
      <c r="P402" s="314"/>
      <c r="Q402" s="175"/>
    </row>
    <row r="403" spans="1:17" ht="15.75">
      <c r="A403" s="319"/>
      <c r="B403" s="243"/>
      <c r="C403" s="328">
        <v>4210</v>
      </c>
      <c r="D403" s="283" t="s">
        <v>291</v>
      </c>
      <c r="E403" s="303">
        <v>9.6</v>
      </c>
      <c r="F403" s="304">
        <v>24500</v>
      </c>
      <c r="G403" s="302">
        <f t="shared" si="88"/>
        <v>2341.56</v>
      </c>
      <c r="H403" s="305">
        <v>2341.56</v>
      </c>
      <c r="I403" s="305"/>
      <c r="J403" s="305"/>
      <c r="K403" s="305"/>
      <c r="L403" s="305"/>
      <c r="M403" s="316"/>
      <c r="N403" s="305"/>
      <c r="O403" s="313"/>
      <c r="P403" s="314"/>
      <c r="Q403" s="175"/>
    </row>
    <row r="404" spans="1:17" ht="15.75">
      <c r="A404" s="319"/>
      <c r="B404" s="243"/>
      <c r="C404" s="328">
        <v>4260</v>
      </c>
      <c r="D404" s="283" t="s">
        <v>354</v>
      </c>
      <c r="E404" s="303">
        <v>8.5</v>
      </c>
      <c r="F404" s="304">
        <v>5000</v>
      </c>
      <c r="G404" s="302">
        <f t="shared" si="88"/>
        <v>425.13</v>
      </c>
      <c r="H404" s="305">
        <v>425.13</v>
      </c>
      <c r="I404" s="305"/>
      <c r="J404" s="305"/>
      <c r="K404" s="305"/>
      <c r="L404" s="305"/>
      <c r="M404" s="316"/>
      <c r="N404" s="305"/>
      <c r="O404" s="313"/>
      <c r="P404" s="314"/>
      <c r="Q404" s="175"/>
    </row>
    <row r="405" spans="1:17" ht="15.75">
      <c r="A405" s="319"/>
      <c r="B405" s="243"/>
      <c r="C405" s="328">
        <v>4270</v>
      </c>
      <c r="D405" s="283" t="s">
        <v>293</v>
      </c>
      <c r="E405" s="303">
        <v>0</v>
      </c>
      <c r="F405" s="304">
        <v>4000</v>
      </c>
      <c r="G405" s="302">
        <f t="shared" si="88"/>
        <v>0</v>
      </c>
      <c r="H405" s="305">
        <v>0</v>
      </c>
      <c r="I405" s="305"/>
      <c r="J405" s="305"/>
      <c r="K405" s="305"/>
      <c r="L405" s="305"/>
      <c r="M405" s="316"/>
      <c r="N405" s="305"/>
      <c r="O405" s="313"/>
      <c r="P405" s="314"/>
      <c r="Q405" s="175"/>
    </row>
    <row r="406" spans="1:17" ht="15.75">
      <c r="A406" s="319"/>
      <c r="B406" s="243"/>
      <c r="C406" s="328">
        <v>4300</v>
      </c>
      <c r="D406" s="283" t="s">
        <v>319</v>
      </c>
      <c r="E406" s="303">
        <v>19.5</v>
      </c>
      <c r="F406" s="304">
        <v>60441</v>
      </c>
      <c r="G406" s="302">
        <f t="shared" si="88"/>
        <v>11803.49</v>
      </c>
      <c r="H406" s="305">
        <v>11803.49</v>
      </c>
      <c r="I406" s="305"/>
      <c r="J406" s="305"/>
      <c r="K406" s="305"/>
      <c r="L406" s="305"/>
      <c r="M406" s="316"/>
      <c r="N406" s="305"/>
      <c r="O406" s="313"/>
      <c r="P406" s="314"/>
      <c r="Q406" s="175"/>
    </row>
    <row r="407" spans="1:17" ht="15.75">
      <c r="A407" s="319"/>
      <c r="B407" s="243"/>
      <c r="C407" s="328">
        <v>4430</v>
      </c>
      <c r="D407" s="283" t="s">
        <v>358</v>
      </c>
      <c r="E407" s="303">
        <v>0</v>
      </c>
      <c r="F407" s="304">
        <v>16000</v>
      </c>
      <c r="G407" s="302">
        <f t="shared" si="88"/>
        <v>0</v>
      </c>
      <c r="H407" s="305">
        <v>0</v>
      </c>
      <c r="I407" s="305"/>
      <c r="J407" s="305"/>
      <c r="K407" s="305"/>
      <c r="L407" s="305"/>
      <c r="M407" s="316"/>
      <c r="N407" s="305"/>
      <c r="O407" s="313"/>
      <c r="P407" s="314"/>
      <c r="Q407" s="175"/>
    </row>
    <row r="408" spans="1:17" ht="31.5">
      <c r="A408" s="319"/>
      <c r="B408" s="243"/>
      <c r="C408" s="328">
        <v>4700</v>
      </c>
      <c r="D408" s="173" t="s">
        <v>384</v>
      </c>
      <c r="E408" s="303">
        <v>0</v>
      </c>
      <c r="F408" s="304">
        <v>1000</v>
      </c>
      <c r="G408" s="302">
        <f t="shared" si="88"/>
        <v>0</v>
      </c>
      <c r="H408" s="305">
        <v>0</v>
      </c>
      <c r="I408" s="305"/>
      <c r="J408" s="305"/>
      <c r="K408" s="305"/>
      <c r="L408" s="305"/>
      <c r="M408" s="316"/>
      <c r="N408" s="305"/>
      <c r="O408" s="313"/>
      <c r="P408" s="314"/>
      <c r="Q408" s="175"/>
    </row>
    <row r="409" spans="1:17" ht="15.75">
      <c r="A409" s="309"/>
      <c r="B409" s="309">
        <v>90095</v>
      </c>
      <c r="C409" s="309"/>
      <c r="D409" s="310" t="s">
        <v>42</v>
      </c>
      <c r="E409" s="297">
        <v>40.3</v>
      </c>
      <c r="F409" s="311">
        <f aca="true" t="shared" si="89" ref="F409:Q409">SUM(F410:F413)</f>
        <v>172903</v>
      </c>
      <c r="G409" s="311">
        <f t="shared" si="89"/>
        <v>69709.94</v>
      </c>
      <c r="H409" s="311">
        <f t="shared" si="89"/>
        <v>69709.94</v>
      </c>
      <c r="I409" s="311">
        <f t="shared" si="89"/>
        <v>0</v>
      </c>
      <c r="J409" s="311">
        <f t="shared" si="89"/>
        <v>0</v>
      </c>
      <c r="K409" s="311">
        <f t="shared" si="89"/>
        <v>0</v>
      </c>
      <c r="L409" s="311">
        <f t="shared" si="89"/>
        <v>0</v>
      </c>
      <c r="M409" s="311">
        <f t="shared" si="89"/>
        <v>0</v>
      </c>
      <c r="N409" s="311">
        <f t="shared" si="89"/>
        <v>0</v>
      </c>
      <c r="O409" s="311">
        <f t="shared" si="89"/>
        <v>0</v>
      </c>
      <c r="P409" s="311">
        <f t="shared" si="89"/>
        <v>0</v>
      </c>
      <c r="Q409" s="311">
        <f t="shared" si="89"/>
        <v>0</v>
      </c>
    </row>
    <row r="410" spans="1:17" ht="15.75">
      <c r="A410" s="294"/>
      <c r="B410" s="294"/>
      <c r="C410" s="294">
        <v>4210</v>
      </c>
      <c r="D410" s="243" t="s">
        <v>268</v>
      </c>
      <c r="E410" s="303">
        <v>53.8</v>
      </c>
      <c r="F410" s="304">
        <v>16669</v>
      </c>
      <c r="G410" s="302">
        <f>H410+Q410</f>
        <v>8975.25</v>
      </c>
      <c r="H410" s="305">
        <v>8975.25</v>
      </c>
      <c r="I410" s="331"/>
      <c r="J410" s="331"/>
      <c r="K410" s="331"/>
      <c r="L410" s="331"/>
      <c r="M410" s="332"/>
      <c r="N410" s="305"/>
      <c r="O410" s="317"/>
      <c r="P410" s="146"/>
      <c r="Q410" s="146"/>
    </row>
    <row r="411" spans="1:17" ht="15.75">
      <c r="A411" s="294"/>
      <c r="B411" s="294"/>
      <c r="C411" s="294">
        <v>4270</v>
      </c>
      <c r="D411" s="243" t="s">
        <v>293</v>
      </c>
      <c r="E411" s="303">
        <v>39</v>
      </c>
      <c r="F411" s="304">
        <v>20000</v>
      </c>
      <c r="G411" s="302">
        <f>H411+Q411</f>
        <v>7808</v>
      </c>
      <c r="H411" s="305">
        <v>7808</v>
      </c>
      <c r="I411" s="331"/>
      <c r="J411" s="331"/>
      <c r="K411" s="331"/>
      <c r="L411" s="331"/>
      <c r="M411" s="332"/>
      <c r="N411" s="305"/>
      <c r="O411" s="313"/>
      <c r="P411" s="314"/>
      <c r="Q411" s="314"/>
    </row>
    <row r="412" spans="1:17" ht="15.75">
      <c r="A412" s="294"/>
      <c r="B412" s="294"/>
      <c r="C412" s="294">
        <v>4300</v>
      </c>
      <c r="D412" s="243" t="s">
        <v>415</v>
      </c>
      <c r="E412" s="303">
        <v>40.5</v>
      </c>
      <c r="F412" s="304">
        <v>130800</v>
      </c>
      <c r="G412" s="302">
        <f>H412+Q412</f>
        <v>52926.69</v>
      </c>
      <c r="H412" s="305">
        <v>52926.69</v>
      </c>
      <c r="I412" s="331"/>
      <c r="J412" s="331"/>
      <c r="K412" s="331"/>
      <c r="L412" s="331"/>
      <c r="M412" s="332"/>
      <c r="N412" s="305"/>
      <c r="O412" s="313"/>
      <c r="P412" s="314"/>
      <c r="Q412" s="314"/>
    </row>
    <row r="413" spans="1:17" ht="15.75">
      <c r="A413" s="294"/>
      <c r="B413" s="294"/>
      <c r="C413" s="294">
        <v>6050</v>
      </c>
      <c r="D413" s="243" t="s">
        <v>270</v>
      </c>
      <c r="E413" s="303">
        <v>0</v>
      </c>
      <c r="F413" s="304">
        <f>'zał 11'!E93</f>
        <v>5434</v>
      </c>
      <c r="G413" s="302">
        <f>H413+Q413</f>
        <v>0</v>
      </c>
      <c r="H413" s="305"/>
      <c r="I413" s="331"/>
      <c r="J413" s="331"/>
      <c r="K413" s="331"/>
      <c r="L413" s="331"/>
      <c r="M413" s="316"/>
      <c r="N413" s="305"/>
      <c r="O413" s="313"/>
      <c r="P413" s="314"/>
      <c r="Q413" s="282">
        <f>'zał 11'!F93</f>
        <v>0</v>
      </c>
    </row>
    <row r="414" spans="1:17" ht="15.75">
      <c r="A414" s="306">
        <v>921</v>
      </c>
      <c r="B414" s="306"/>
      <c r="C414" s="306"/>
      <c r="D414" s="307" t="s">
        <v>187</v>
      </c>
      <c r="E414" s="292">
        <f>(G414/F414)*100</f>
        <v>47.50065553172158</v>
      </c>
      <c r="F414" s="308">
        <f aca="true" t="shared" si="90" ref="F414:Q414">SUM(F415+F424+F426+F428)</f>
        <v>1997615</v>
      </c>
      <c r="G414" s="308">
        <f t="shared" si="90"/>
        <v>948880.22</v>
      </c>
      <c r="H414" s="308">
        <f t="shared" si="90"/>
        <v>948880.22</v>
      </c>
      <c r="I414" s="308">
        <f t="shared" si="90"/>
        <v>0</v>
      </c>
      <c r="J414" s="308">
        <f t="shared" si="90"/>
        <v>0</v>
      </c>
      <c r="K414" s="308">
        <f t="shared" si="90"/>
        <v>0</v>
      </c>
      <c r="L414" s="308">
        <f t="shared" si="90"/>
        <v>828833</v>
      </c>
      <c r="M414" s="308">
        <f t="shared" si="90"/>
        <v>0</v>
      </c>
      <c r="N414" s="308">
        <f t="shared" si="90"/>
        <v>0</v>
      </c>
      <c r="O414" s="308">
        <f t="shared" si="90"/>
        <v>0</v>
      </c>
      <c r="P414" s="308">
        <f t="shared" si="90"/>
        <v>0</v>
      </c>
      <c r="Q414" s="308">
        <f t="shared" si="90"/>
        <v>0</v>
      </c>
    </row>
    <row r="415" spans="1:17" ht="15.75">
      <c r="A415" s="309"/>
      <c r="B415" s="309">
        <v>92109</v>
      </c>
      <c r="C415" s="309"/>
      <c r="D415" s="310" t="s">
        <v>188</v>
      </c>
      <c r="E415" s="333">
        <f aca="true" t="shared" si="91" ref="E415:E423">G415/F415*100</f>
        <v>49.95475554379301</v>
      </c>
      <c r="F415" s="311">
        <f aca="true" t="shared" si="92" ref="F415:Q415">SUM(F416:F423)</f>
        <v>1677642</v>
      </c>
      <c r="G415" s="311">
        <f t="shared" si="92"/>
        <v>838061.96</v>
      </c>
      <c r="H415" s="311">
        <f t="shared" si="92"/>
        <v>838061.96</v>
      </c>
      <c r="I415" s="311">
        <f t="shared" si="92"/>
        <v>0</v>
      </c>
      <c r="J415" s="311">
        <f t="shared" si="92"/>
        <v>0</v>
      </c>
      <c r="K415" s="311">
        <f t="shared" si="92"/>
        <v>0</v>
      </c>
      <c r="L415" s="311">
        <f t="shared" si="92"/>
        <v>799833</v>
      </c>
      <c r="M415" s="311">
        <f t="shared" si="92"/>
        <v>0</v>
      </c>
      <c r="N415" s="311">
        <f t="shared" si="92"/>
        <v>0</v>
      </c>
      <c r="O415" s="311">
        <f t="shared" si="92"/>
        <v>0</v>
      </c>
      <c r="P415" s="311">
        <f t="shared" si="92"/>
        <v>0</v>
      </c>
      <c r="Q415" s="311">
        <f t="shared" si="92"/>
        <v>0</v>
      </c>
    </row>
    <row r="416" spans="1:17" ht="31.5">
      <c r="A416" s="309"/>
      <c r="B416" s="294"/>
      <c r="C416" s="294">
        <v>2480</v>
      </c>
      <c r="D416" s="243" t="s">
        <v>416</v>
      </c>
      <c r="E416" s="301">
        <f t="shared" si="91"/>
        <v>54.05500569385639</v>
      </c>
      <c r="F416" s="304">
        <v>1479665</v>
      </c>
      <c r="G416" s="302">
        <f aca="true" t="shared" si="93" ref="G416:G423">H416+Q416</f>
        <v>799833</v>
      </c>
      <c r="H416" s="305">
        <f>SUM(I416:P416)</f>
        <v>799833</v>
      </c>
      <c r="I416" s="331"/>
      <c r="J416" s="304"/>
      <c r="K416" s="331"/>
      <c r="L416" s="334">
        <v>799833</v>
      </c>
      <c r="M416" s="332"/>
      <c r="N416" s="231"/>
      <c r="O416" s="231"/>
      <c r="P416" s="231"/>
      <c r="Q416" s="231"/>
    </row>
    <row r="417" spans="1:17" ht="15.75">
      <c r="A417" s="309"/>
      <c r="B417" s="294"/>
      <c r="C417" s="294">
        <v>4210</v>
      </c>
      <c r="D417" s="243" t="s">
        <v>268</v>
      </c>
      <c r="E417" s="301">
        <f t="shared" si="91"/>
        <v>24.804656066441463</v>
      </c>
      <c r="F417" s="304">
        <v>46477</v>
      </c>
      <c r="G417" s="302">
        <f t="shared" si="93"/>
        <v>11528.46</v>
      </c>
      <c r="H417" s="305">
        <v>11528.46</v>
      </c>
      <c r="I417" s="331"/>
      <c r="J417" s="331"/>
      <c r="K417" s="331"/>
      <c r="L417" s="331"/>
      <c r="M417" s="332"/>
      <c r="N417" s="231"/>
      <c r="O417" s="231"/>
      <c r="P417" s="231"/>
      <c r="Q417" s="231"/>
    </row>
    <row r="418" spans="1:17" ht="15.75">
      <c r="A418" s="309"/>
      <c r="B418" s="294"/>
      <c r="C418" s="294">
        <v>4260</v>
      </c>
      <c r="D418" s="243" t="s">
        <v>336</v>
      </c>
      <c r="E418" s="301">
        <f t="shared" si="91"/>
        <v>42.71342042755344</v>
      </c>
      <c r="F418" s="304">
        <v>42100</v>
      </c>
      <c r="G418" s="302">
        <f t="shared" si="93"/>
        <v>17982.35</v>
      </c>
      <c r="H418" s="305">
        <v>17982.35</v>
      </c>
      <c r="I418" s="331"/>
      <c r="J418" s="331"/>
      <c r="K418" s="331"/>
      <c r="L418" s="331"/>
      <c r="M418" s="332"/>
      <c r="N418" s="231"/>
      <c r="O418" s="231"/>
      <c r="P418" s="231"/>
      <c r="Q418" s="231"/>
    </row>
    <row r="419" spans="1:17" ht="15.75">
      <c r="A419" s="309"/>
      <c r="B419" s="294"/>
      <c r="C419" s="294">
        <v>4270</v>
      </c>
      <c r="D419" s="243" t="s">
        <v>272</v>
      </c>
      <c r="E419" s="301">
        <f t="shared" si="91"/>
        <v>0.5921</v>
      </c>
      <c r="F419" s="304">
        <v>30000</v>
      </c>
      <c r="G419" s="302">
        <f t="shared" si="93"/>
        <v>177.63</v>
      </c>
      <c r="H419" s="305">
        <v>177.63</v>
      </c>
      <c r="I419" s="331"/>
      <c r="J419" s="331"/>
      <c r="K419" s="331"/>
      <c r="L419" s="331"/>
      <c r="M419" s="332"/>
      <c r="N419" s="231"/>
      <c r="O419" s="231"/>
      <c r="P419" s="231"/>
      <c r="Q419" s="231"/>
    </row>
    <row r="420" spans="1:17" ht="15.75">
      <c r="A420" s="309"/>
      <c r="B420" s="294"/>
      <c r="C420" s="294">
        <v>4300</v>
      </c>
      <c r="D420" s="243" t="s">
        <v>261</v>
      </c>
      <c r="E420" s="301">
        <f t="shared" si="91"/>
        <v>43.17810650887574</v>
      </c>
      <c r="F420" s="304">
        <v>16900</v>
      </c>
      <c r="G420" s="302">
        <f t="shared" si="93"/>
        <v>7297.1</v>
      </c>
      <c r="H420" s="304">
        <v>7297.1</v>
      </c>
      <c r="I420" s="331"/>
      <c r="J420" s="331"/>
      <c r="K420" s="331"/>
      <c r="L420" s="331"/>
      <c r="M420" s="332"/>
      <c r="N420" s="231"/>
      <c r="O420" s="231"/>
      <c r="P420" s="231"/>
      <c r="Q420" s="231"/>
    </row>
    <row r="421" spans="1:17" ht="31.5">
      <c r="A421" s="309"/>
      <c r="B421" s="294"/>
      <c r="C421" s="294">
        <v>4370</v>
      </c>
      <c r="D421" s="335" t="s">
        <v>298</v>
      </c>
      <c r="E421" s="301">
        <f t="shared" si="91"/>
        <v>18.6</v>
      </c>
      <c r="F421" s="304">
        <v>1000</v>
      </c>
      <c r="G421" s="302">
        <f t="shared" si="93"/>
        <v>186</v>
      </c>
      <c r="H421" s="304">
        <v>186</v>
      </c>
      <c r="I421" s="331"/>
      <c r="J421" s="331"/>
      <c r="K421" s="331"/>
      <c r="L421" s="331"/>
      <c r="M421" s="332"/>
      <c r="N421" s="231"/>
      <c r="O421" s="231"/>
      <c r="P421" s="231"/>
      <c r="Q421" s="231"/>
    </row>
    <row r="422" spans="1:17" ht="31.5">
      <c r="A422" s="309"/>
      <c r="B422" s="294"/>
      <c r="C422" s="294">
        <v>4750</v>
      </c>
      <c r="D422" s="335" t="s">
        <v>387</v>
      </c>
      <c r="E422" s="301">
        <f t="shared" si="91"/>
        <v>70.49466666666667</v>
      </c>
      <c r="F422" s="304">
        <v>1500</v>
      </c>
      <c r="G422" s="302">
        <f t="shared" si="93"/>
        <v>1057.42</v>
      </c>
      <c r="H422" s="305">
        <v>1057.42</v>
      </c>
      <c r="I422" s="331"/>
      <c r="J422" s="331"/>
      <c r="K422" s="331"/>
      <c r="L422" s="331"/>
      <c r="M422" s="332"/>
      <c r="N422" s="231"/>
      <c r="O422" s="231"/>
      <c r="P422" s="231"/>
      <c r="Q422" s="231"/>
    </row>
    <row r="423" spans="1:17" ht="15.75">
      <c r="A423" s="294"/>
      <c r="B423" s="294"/>
      <c r="C423" s="294">
        <v>6050</v>
      </c>
      <c r="D423" s="243" t="s">
        <v>270</v>
      </c>
      <c r="E423" s="301">
        <f t="shared" si="91"/>
        <v>0</v>
      </c>
      <c r="F423" s="304">
        <f>'zał 11'!E97</f>
        <v>60000</v>
      </c>
      <c r="G423" s="302">
        <f t="shared" si="93"/>
        <v>0</v>
      </c>
      <c r="H423" s="305"/>
      <c r="I423" s="331"/>
      <c r="J423" s="331"/>
      <c r="K423" s="331"/>
      <c r="L423" s="331"/>
      <c r="M423" s="316"/>
      <c r="N423" s="231"/>
      <c r="O423" s="231"/>
      <c r="P423" s="231"/>
      <c r="Q423" s="231">
        <f>'zał 11'!F97</f>
        <v>0</v>
      </c>
    </row>
    <row r="424" spans="1:17" ht="15.75">
      <c r="A424" s="294"/>
      <c r="B424" s="295">
        <v>92116</v>
      </c>
      <c r="C424" s="294"/>
      <c r="D424" s="330" t="s">
        <v>417</v>
      </c>
      <c r="E424" s="333">
        <v>0</v>
      </c>
      <c r="F424" s="298">
        <f aca="true" t="shared" si="94" ref="F424:Q424">F425</f>
        <v>63000</v>
      </c>
      <c r="G424" s="298">
        <f t="shared" si="94"/>
        <v>0</v>
      </c>
      <c r="H424" s="298">
        <f t="shared" si="94"/>
        <v>0</v>
      </c>
      <c r="I424" s="298">
        <f t="shared" si="94"/>
        <v>0</v>
      </c>
      <c r="J424" s="298">
        <f t="shared" si="94"/>
        <v>0</v>
      </c>
      <c r="K424" s="298">
        <f t="shared" si="94"/>
        <v>0</v>
      </c>
      <c r="L424" s="298">
        <f t="shared" si="94"/>
        <v>0</v>
      </c>
      <c r="M424" s="298">
        <f t="shared" si="94"/>
        <v>0</v>
      </c>
      <c r="N424" s="298">
        <f t="shared" si="94"/>
        <v>0</v>
      </c>
      <c r="O424" s="298">
        <f t="shared" si="94"/>
        <v>0</v>
      </c>
      <c r="P424" s="298">
        <f t="shared" si="94"/>
        <v>0</v>
      </c>
      <c r="Q424" s="298">
        <f t="shared" si="94"/>
        <v>0</v>
      </c>
    </row>
    <row r="425" spans="1:17" ht="15.75">
      <c r="A425" s="294"/>
      <c r="B425" s="295"/>
      <c r="C425" s="294">
        <v>6050</v>
      </c>
      <c r="D425" s="321" t="s">
        <v>368</v>
      </c>
      <c r="E425" s="301">
        <v>0</v>
      </c>
      <c r="F425" s="304">
        <f>'zał 11'!E101</f>
        <v>63000</v>
      </c>
      <c r="G425" s="302">
        <f>H425+Q425</f>
        <v>0</v>
      </c>
      <c r="H425" s="305">
        <f>SUM(I425:P425)</f>
        <v>0</v>
      </c>
      <c r="I425" s="331"/>
      <c r="J425" s="331"/>
      <c r="K425" s="331"/>
      <c r="L425" s="331"/>
      <c r="M425" s="316"/>
      <c r="N425" s="231"/>
      <c r="O425" s="231"/>
      <c r="P425" s="231"/>
      <c r="Q425" s="231">
        <f>'zał 11'!F101</f>
        <v>0</v>
      </c>
    </row>
    <row r="426" spans="1:17" ht="15.75">
      <c r="A426" s="309"/>
      <c r="B426" s="309">
        <v>92120</v>
      </c>
      <c r="C426" s="309"/>
      <c r="D426" s="310" t="s">
        <v>418</v>
      </c>
      <c r="E426" s="333">
        <v>0</v>
      </c>
      <c r="F426" s="311">
        <f aca="true" t="shared" si="95" ref="F426:Q426">F427</f>
        <v>12000</v>
      </c>
      <c r="G426" s="311">
        <f t="shared" si="95"/>
        <v>0</v>
      </c>
      <c r="H426" s="311">
        <f t="shared" si="95"/>
        <v>0</v>
      </c>
      <c r="I426" s="311">
        <f t="shared" si="95"/>
        <v>0</v>
      </c>
      <c r="J426" s="311">
        <f t="shared" si="95"/>
        <v>0</v>
      </c>
      <c r="K426" s="311">
        <f t="shared" si="95"/>
        <v>0</v>
      </c>
      <c r="L426" s="311">
        <f t="shared" si="95"/>
        <v>0</v>
      </c>
      <c r="M426" s="311">
        <f t="shared" si="95"/>
        <v>0</v>
      </c>
      <c r="N426" s="311">
        <f t="shared" si="95"/>
        <v>0</v>
      </c>
      <c r="O426" s="311">
        <f t="shared" si="95"/>
        <v>0</v>
      </c>
      <c r="P426" s="311">
        <f t="shared" si="95"/>
        <v>0</v>
      </c>
      <c r="Q426" s="311">
        <f t="shared" si="95"/>
        <v>0</v>
      </c>
    </row>
    <row r="427" spans="1:17" ht="15.75">
      <c r="A427" s="309"/>
      <c r="B427" s="294"/>
      <c r="C427" s="328">
        <v>4270</v>
      </c>
      <c r="D427" s="243" t="s">
        <v>272</v>
      </c>
      <c r="E427" s="301">
        <f>G427/F427*100</f>
        <v>0</v>
      </c>
      <c r="F427" s="304">
        <v>12000</v>
      </c>
      <c r="G427" s="302">
        <f>H427+Q427</f>
        <v>0</v>
      </c>
      <c r="H427" s="305">
        <f>SUM(I427:P427)</f>
        <v>0</v>
      </c>
      <c r="I427" s="331"/>
      <c r="J427" s="331"/>
      <c r="K427" s="331"/>
      <c r="L427" s="331"/>
      <c r="M427" s="332"/>
      <c r="N427" s="231"/>
      <c r="O427" s="231"/>
      <c r="P427" s="231"/>
      <c r="Q427" s="231"/>
    </row>
    <row r="428" spans="1:17" ht="15.75">
      <c r="A428" s="309"/>
      <c r="B428" s="309">
        <v>92195</v>
      </c>
      <c r="C428" s="309"/>
      <c r="D428" s="310" t="s">
        <v>42</v>
      </c>
      <c r="E428" s="297">
        <f>G428/F428*100</f>
        <v>45.23692815126565</v>
      </c>
      <c r="F428" s="311">
        <f aca="true" t="shared" si="96" ref="F428:Q428">SUM(F429:F438)</f>
        <v>244973</v>
      </c>
      <c r="G428" s="311">
        <f t="shared" si="96"/>
        <v>110818.26</v>
      </c>
      <c r="H428" s="311">
        <f t="shared" si="96"/>
        <v>110818.26</v>
      </c>
      <c r="I428" s="311">
        <f t="shared" si="96"/>
        <v>0</v>
      </c>
      <c r="J428" s="311">
        <f t="shared" si="96"/>
        <v>0</v>
      </c>
      <c r="K428" s="311">
        <f t="shared" si="96"/>
        <v>0</v>
      </c>
      <c r="L428" s="311">
        <f t="shared" si="96"/>
        <v>29000</v>
      </c>
      <c r="M428" s="311">
        <f t="shared" si="96"/>
        <v>0</v>
      </c>
      <c r="N428" s="311">
        <f t="shared" si="96"/>
        <v>0</v>
      </c>
      <c r="O428" s="311">
        <f t="shared" si="96"/>
        <v>0</v>
      </c>
      <c r="P428" s="311">
        <f t="shared" si="96"/>
        <v>0</v>
      </c>
      <c r="Q428" s="311">
        <f t="shared" si="96"/>
        <v>0</v>
      </c>
    </row>
    <row r="429" spans="1:17" ht="63">
      <c r="A429" s="295"/>
      <c r="B429" s="299"/>
      <c r="C429" s="299">
        <v>2330</v>
      </c>
      <c r="D429" s="321" t="s">
        <v>419</v>
      </c>
      <c r="E429" s="301">
        <f>G429/F429*100</f>
        <v>0</v>
      </c>
      <c r="F429" s="302">
        <v>3000</v>
      </c>
      <c r="G429" s="302">
        <f aca="true" t="shared" si="97" ref="G429:G438">H429+Q429</f>
        <v>0</v>
      </c>
      <c r="H429" s="305">
        <f>SUM(I429:P429)</f>
        <v>0</v>
      </c>
      <c r="I429" s="336"/>
      <c r="J429" s="337"/>
      <c r="K429" s="336"/>
      <c r="L429" s="336">
        <v>0</v>
      </c>
      <c r="M429" s="338"/>
      <c r="N429" s="231"/>
      <c r="O429" s="231"/>
      <c r="P429" s="231"/>
      <c r="Q429" s="231"/>
    </row>
    <row r="430" spans="1:17" ht="47.25">
      <c r="A430" s="294"/>
      <c r="B430" s="294"/>
      <c r="C430" s="294">
        <v>2820</v>
      </c>
      <c r="D430" s="243" t="s">
        <v>420</v>
      </c>
      <c r="E430" s="301">
        <f>G430/F430*100</f>
        <v>55.769230769230774</v>
      </c>
      <c r="F430" s="302">
        <v>52000</v>
      </c>
      <c r="G430" s="302">
        <f t="shared" si="97"/>
        <v>29000</v>
      </c>
      <c r="H430" s="305">
        <f>SUM(I430:P430)</f>
        <v>29000</v>
      </c>
      <c r="I430" s="331"/>
      <c r="J430" s="304"/>
      <c r="K430" s="331"/>
      <c r="L430" s="331">
        <v>29000</v>
      </c>
      <c r="M430" s="332"/>
      <c r="N430" s="231"/>
      <c r="O430" s="231"/>
      <c r="P430" s="231"/>
      <c r="Q430" s="231"/>
    </row>
    <row r="431" spans="1:17" ht="15.75">
      <c r="A431" s="294"/>
      <c r="B431" s="294"/>
      <c r="C431" s="294">
        <v>4110</v>
      </c>
      <c r="D431" s="300" t="s">
        <v>352</v>
      </c>
      <c r="E431" s="301">
        <v>0</v>
      </c>
      <c r="F431" s="302">
        <v>800</v>
      </c>
      <c r="G431" s="302">
        <f t="shared" si="97"/>
        <v>0</v>
      </c>
      <c r="H431" s="305">
        <f>SUM(I431:P431)</f>
        <v>0</v>
      </c>
      <c r="I431" s="331"/>
      <c r="J431" s="304">
        <v>0</v>
      </c>
      <c r="K431" s="331"/>
      <c r="L431" s="331"/>
      <c r="M431" s="332"/>
      <c r="N431" s="231"/>
      <c r="O431" s="231"/>
      <c r="P431" s="231"/>
      <c r="Q431" s="231"/>
    </row>
    <row r="432" spans="1:17" ht="15.75">
      <c r="A432" s="294"/>
      <c r="B432" s="294"/>
      <c r="C432" s="294">
        <v>4120</v>
      </c>
      <c r="D432" s="300" t="s">
        <v>315</v>
      </c>
      <c r="E432" s="301">
        <v>0</v>
      </c>
      <c r="F432" s="302">
        <v>200</v>
      </c>
      <c r="G432" s="302">
        <f t="shared" si="97"/>
        <v>0</v>
      </c>
      <c r="H432" s="305">
        <f>SUM(I432:P432)</f>
        <v>0</v>
      </c>
      <c r="I432" s="331"/>
      <c r="J432" s="304">
        <v>0</v>
      </c>
      <c r="K432" s="331"/>
      <c r="L432" s="331"/>
      <c r="M432" s="332"/>
      <c r="N432" s="231"/>
      <c r="O432" s="231"/>
      <c r="P432" s="231"/>
      <c r="Q432" s="231"/>
    </row>
    <row r="433" spans="1:17" ht="15.75">
      <c r="A433" s="294"/>
      <c r="B433" s="294"/>
      <c r="C433" s="294">
        <v>4170</v>
      </c>
      <c r="D433" s="300" t="s">
        <v>403</v>
      </c>
      <c r="E433" s="301">
        <v>22.8</v>
      </c>
      <c r="F433" s="302">
        <v>3000</v>
      </c>
      <c r="G433" s="302">
        <f t="shared" si="97"/>
        <v>685</v>
      </c>
      <c r="H433" s="305">
        <v>685</v>
      </c>
      <c r="I433" s="331"/>
      <c r="J433" s="304"/>
      <c r="K433" s="331"/>
      <c r="L433" s="331"/>
      <c r="M433" s="332"/>
      <c r="N433" s="231"/>
      <c r="O433" s="231"/>
      <c r="P433" s="231"/>
      <c r="Q433" s="231"/>
    </row>
    <row r="434" spans="1:17" ht="15.75">
      <c r="A434" s="294"/>
      <c r="B434" s="294"/>
      <c r="C434" s="294">
        <v>4210</v>
      </c>
      <c r="D434" s="300" t="s">
        <v>421</v>
      </c>
      <c r="E434" s="301">
        <f>G434/F434*100</f>
        <v>43.581300123567466</v>
      </c>
      <c r="F434" s="302">
        <v>41273</v>
      </c>
      <c r="G434" s="302">
        <f t="shared" si="97"/>
        <v>17987.31</v>
      </c>
      <c r="H434" s="304">
        <v>17987.31</v>
      </c>
      <c r="I434" s="331"/>
      <c r="J434" s="331"/>
      <c r="K434" s="331"/>
      <c r="L434" s="331"/>
      <c r="M434" s="332"/>
      <c r="N434" s="231"/>
      <c r="O434" s="231"/>
      <c r="P434" s="231"/>
      <c r="Q434" s="231"/>
    </row>
    <row r="435" spans="1:17" ht="15.75">
      <c r="A435" s="294"/>
      <c r="B435" s="294"/>
      <c r="C435" s="294">
        <v>4300</v>
      </c>
      <c r="D435" s="243" t="s">
        <v>319</v>
      </c>
      <c r="E435" s="301">
        <f>G435/F435*100</f>
        <v>42.76213656387665</v>
      </c>
      <c r="F435" s="302">
        <v>136200</v>
      </c>
      <c r="G435" s="302">
        <f t="shared" si="97"/>
        <v>58242.03</v>
      </c>
      <c r="H435" s="304">
        <v>58242.03</v>
      </c>
      <c r="I435" s="331"/>
      <c r="J435" s="331"/>
      <c r="K435" s="331"/>
      <c r="L435" s="331"/>
      <c r="M435" s="332"/>
      <c r="N435" s="231"/>
      <c r="O435" s="231"/>
      <c r="P435" s="231"/>
      <c r="Q435" s="231"/>
    </row>
    <row r="436" spans="1:17" ht="15.75">
      <c r="A436" s="294"/>
      <c r="B436" s="294"/>
      <c r="C436" s="294">
        <v>4307</v>
      </c>
      <c r="D436" s="243" t="s">
        <v>319</v>
      </c>
      <c r="E436" s="301">
        <v>98.1</v>
      </c>
      <c r="F436" s="302">
        <v>5000</v>
      </c>
      <c r="G436" s="302">
        <f t="shared" si="97"/>
        <v>4903.92</v>
      </c>
      <c r="H436" s="304">
        <v>4903.92</v>
      </c>
      <c r="I436" s="331"/>
      <c r="J436" s="331"/>
      <c r="K436" s="331"/>
      <c r="L436" s="331"/>
      <c r="M436" s="332"/>
      <c r="N436" s="231"/>
      <c r="O436" s="231"/>
      <c r="P436" s="231"/>
      <c r="Q436" s="231"/>
    </row>
    <row r="437" spans="1:17" ht="15.75">
      <c r="A437" s="294"/>
      <c r="B437" s="294"/>
      <c r="C437" s="294">
        <v>4387</v>
      </c>
      <c r="D437" s="243" t="s">
        <v>422</v>
      </c>
      <c r="E437" s="301">
        <v>0</v>
      </c>
      <c r="F437" s="302">
        <v>3000</v>
      </c>
      <c r="G437" s="302">
        <f t="shared" si="97"/>
        <v>0</v>
      </c>
      <c r="H437" s="305">
        <v>0</v>
      </c>
      <c r="I437" s="331"/>
      <c r="J437" s="331"/>
      <c r="K437" s="331"/>
      <c r="L437" s="331"/>
      <c r="M437" s="332"/>
      <c r="N437" s="231"/>
      <c r="O437" s="231"/>
      <c r="P437" s="231"/>
      <c r="Q437" s="231"/>
    </row>
    <row r="438" spans="1:17" ht="15.75">
      <c r="A438" s="294"/>
      <c r="B438" s="294"/>
      <c r="C438" s="294">
        <v>4437</v>
      </c>
      <c r="D438" s="243" t="s">
        <v>358</v>
      </c>
      <c r="E438" s="301">
        <v>0</v>
      </c>
      <c r="F438" s="302">
        <v>500</v>
      </c>
      <c r="G438" s="302">
        <f t="shared" si="97"/>
        <v>0</v>
      </c>
      <c r="H438" s="305">
        <v>0</v>
      </c>
      <c r="I438" s="331"/>
      <c r="J438" s="331"/>
      <c r="K438" s="331"/>
      <c r="L438" s="331"/>
      <c r="M438" s="332"/>
      <c r="N438" s="231"/>
      <c r="O438" s="231"/>
      <c r="P438" s="231"/>
      <c r="Q438" s="231"/>
    </row>
    <row r="439" spans="1:17" ht="15.75">
      <c r="A439" s="306">
        <v>926</v>
      </c>
      <c r="B439" s="306"/>
      <c r="C439" s="306"/>
      <c r="D439" s="307" t="s">
        <v>190</v>
      </c>
      <c r="E439" s="339">
        <f>G439/F439*100</f>
        <v>10.651665394368893</v>
      </c>
      <c r="F439" s="293">
        <f aca="true" t="shared" si="98" ref="F439:Q439">SUM(F440+F446+F449)</f>
        <v>3800211</v>
      </c>
      <c r="G439" s="293">
        <f t="shared" si="98"/>
        <v>404785.76</v>
      </c>
      <c r="H439" s="293">
        <f t="shared" si="98"/>
        <v>293320.31999999995</v>
      </c>
      <c r="I439" s="293">
        <f t="shared" si="98"/>
        <v>5287.74</v>
      </c>
      <c r="J439" s="293">
        <f t="shared" si="98"/>
        <v>165.1</v>
      </c>
      <c r="K439" s="293">
        <f t="shared" si="98"/>
        <v>0</v>
      </c>
      <c r="L439" s="293">
        <f t="shared" si="98"/>
        <v>152960</v>
      </c>
      <c r="M439" s="293">
        <f t="shared" si="98"/>
        <v>0</v>
      </c>
      <c r="N439" s="293">
        <f t="shared" si="98"/>
        <v>0</v>
      </c>
      <c r="O439" s="293">
        <f t="shared" si="98"/>
        <v>0</v>
      </c>
      <c r="P439" s="293">
        <f t="shared" si="98"/>
        <v>0</v>
      </c>
      <c r="Q439" s="293">
        <f t="shared" si="98"/>
        <v>111465.44</v>
      </c>
    </row>
    <row r="440" spans="1:17" ht="15.75">
      <c r="A440" s="309"/>
      <c r="B440" s="309">
        <v>92601</v>
      </c>
      <c r="C440" s="309"/>
      <c r="D440" s="310" t="s">
        <v>191</v>
      </c>
      <c r="E440" s="333">
        <f>G440/F440*100</f>
        <v>4.361441530391855</v>
      </c>
      <c r="F440" s="298">
        <f aca="true" t="shared" si="99" ref="F440:Q440">SUM(F441:F445)</f>
        <v>3241000</v>
      </c>
      <c r="G440" s="298">
        <f t="shared" si="99"/>
        <v>141354.32</v>
      </c>
      <c r="H440" s="298">
        <f t="shared" si="99"/>
        <v>32936.34</v>
      </c>
      <c r="I440" s="298">
        <f t="shared" si="99"/>
        <v>0</v>
      </c>
      <c r="J440" s="298">
        <f t="shared" si="99"/>
        <v>0</v>
      </c>
      <c r="K440" s="298">
        <f t="shared" si="99"/>
        <v>0</v>
      </c>
      <c r="L440" s="298">
        <f t="shared" si="99"/>
        <v>98000</v>
      </c>
      <c r="M440" s="298">
        <f t="shared" si="99"/>
        <v>0</v>
      </c>
      <c r="N440" s="298">
        <f t="shared" si="99"/>
        <v>0</v>
      </c>
      <c r="O440" s="298">
        <f t="shared" si="99"/>
        <v>0</v>
      </c>
      <c r="P440" s="298">
        <f t="shared" si="99"/>
        <v>0</v>
      </c>
      <c r="Q440" s="298">
        <f t="shared" si="99"/>
        <v>108417.98</v>
      </c>
    </row>
    <row r="441" spans="1:26" ht="15.75">
      <c r="A441" s="309"/>
      <c r="B441" s="299"/>
      <c r="C441" s="299">
        <v>4300</v>
      </c>
      <c r="D441" s="321" t="s">
        <v>319</v>
      </c>
      <c r="E441" s="301">
        <v>48.4</v>
      </c>
      <c r="F441" s="302">
        <v>68000</v>
      </c>
      <c r="G441" s="302">
        <f>H441+Q441</f>
        <v>32936.34</v>
      </c>
      <c r="H441" s="323">
        <v>32936.34</v>
      </c>
      <c r="I441" s="302"/>
      <c r="J441" s="302"/>
      <c r="K441" s="302"/>
      <c r="L441" s="302"/>
      <c r="M441" s="322"/>
      <c r="N441" s="340"/>
      <c r="O441" s="340"/>
      <c r="P441" s="340"/>
      <c r="Q441" s="340"/>
      <c r="R441" s="289"/>
      <c r="S441" s="289"/>
      <c r="T441" s="289"/>
      <c r="U441" s="289"/>
      <c r="V441" s="289"/>
      <c r="W441" s="289"/>
      <c r="X441" s="289"/>
      <c r="Y441" s="289"/>
      <c r="Z441" s="289"/>
    </row>
    <row r="442" spans="1:17" ht="15.75">
      <c r="A442" s="299"/>
      <c r="B442" s="299"/>
      <c r="C442" s="299">
        <v>6050</v>
      </c>
      <c r="D442" s="321" t="s">
        <v>368</v>
      </c>
      <c r="E442" s="301">
        <f>G442/F442*100</f>
        <v>0.8859574468085105</v>
      </c>
      <c r="F442" s="302">
        <f>'zał 11'!E105</f>
        <v>1175000</v>
      </c>
      <c r="G442" s="302">
        <f>H442+Q442</f>
        <v>10410</v>
      </c>
      <c r="H442" s="305"/>
      <c r="I442" s="311"/>
      <c r="J442" s="311"/>
      <c r="K442" s="311"/>
      <c r="L442" s="311"/>
      <c r="M442" s="322"/>
      <c r="N442" s="231"/>
      <c r="O442" s="231"/>
      <c r="P442" s="231"/>
      <c r="Q442" s="231">
        <f>'zał 11'!F105</f>
        <v>10410</v>
      </c>
    </row>
    <row r="443" spans="1:17" ht="15.75">
      <c r="A443" s="299"/>
      <c r="B443" s="299"/>
      <c r="C443" s="299">
        <v>6057</v>
      </c>
      <c r="D443" s="321" t="s">
        <v>368</v>
      </c>
      <c r="E443" s="301">
        <v>0</v>
      </c>
      <c r="F443" s="302">
        <f>'zał 11'!E108</f>
        <v>1400000</v>
      </c>
      <c r="G443" s="302">
        <f>H443+Q443</f>
        <v>0</v>
      </c>
      <c r="H443" s="305"/>
      <c r="I443" s="311"/>
      <c r="J443" s="311"/>
      <c r="K443" s="311"/>
      <c r="L443" s="311"/>
      <c r="M443" s="322"/>
      <c r="N443" s="231"/>
      <c r="O443" s="231"/>
      <c r="P443" s="231"/>
      <c r="Q443" s="231">
        <f>'zał 11'!F108</f>
        <v>0</v>
      </c>
    </row>
    <row r="444" spans="1:17" ht="15.75">
      <c r="A444" s="299"/>
      <c r="B444" s="299"/>
      <c r="C444" s="299">
        <v>6059</v>
      </c>
      <c r="D444" s="321" t="s">
        <v>368</v>
      </c>
      <c r="E444" s="301">
        <f>G444/F444*100</f>
        <v>0.001596</v>
      </c>
      <c r="F444" s="302">
        <f>'zał 11'!E110</f>
        <v>500000</v>
      </c>
      <c r="G444" s="302">
        <f>H444+Q444</f>
        <v>7.98</v>
      </c>
      <c r="H444" s="305"/>
      <c r="I444" s="311"/>
      <c r="J444" s="311"/>
      <c r="K444" s="311"/>
      <c r="L444" s="311"/>
      <c r="M444" s="322"/>
      <c r="N444" s="231"/>
      <c r="O444" s="231"/>
      <c r="P444" s="231"/>
      <c r="Q444" s="231">
        <f>'zał 11'!F110</f>
        <v>7.98</v>
      </c>
    </row>
    <row r="445" spans="1:17" ht="63">
      <c r="A445" s="309"/>
      <c r="B445" s="309"/>
      <c r="C445" s="294">
        <v>6620</v>
      </c>
      <c r="D445" s="341" t="s">
        <v>266</v>
      </c>
      <c r="E445" s="301">
        <f>G445/F445*100</f>
        <v>100</v>
      </c>
      <c r="F445" s="302">
        <f>'zał 11'!E112</f>
        <v>98000</v>
      </c>
      <c r="G445" s="302">
        <f>H445+Q445</f>
        <v>98000</v>
      </c>
      <c r="H445" s="305"/>
      <c r="I445" s="331"/>
      <c r="J445" s="331"/>
      <c r="K445" s="331"/>
      <c r="L445" s="331">
        <v>98000</v>
      </c>
      <c r="M445" s="316"/>
      <c r="N445" s="305"/>
      <c r="O445" s="305"/>
      <c r="P445" s="231"/>
      <c r="Q445" s="231">
        <f>'zał 11'!F112</f>
        <v>98000</v>
      </c>
    </row>
    <row r="446" spans="1:17" ht="15.75">
      <c r="A446" s="309"/>
      <c r="B446" s="309">
        <v>92605</v>
      </c>
      <c r="C446" s="309"/>
      <c r="D446" s="310" t="s">
        <v>423</v>
      </c>
      <c r="E446" s="333">
        <f>G446/F446*100</f>
        <v>54.68956043956044</v>
      </c>
      <c r="F446" s="298">
        <f aca="true" t="shared" si="100" ref="F446:Q446">SUM(F447:F448)</f>
        <v>200200</v>
      </c>
      <c r="G446" s="298">
        <f t="shared" si="100"/>
        <v>109488.5</v>
      </c>
      <c r="H446" s="298">
        <f t="shared" si="100"/>
        <v>109488.5</v>
      </c>
      <c r="I446" s="298">
        <f t="shared" si="100"/>
        <v>0</v>
      </c>
      <c r="J446" s="298">
        <f t="shared" si="100"/>
        <v>0</v>
      </c>
      <c r="K446" s="298">
        <f t="shared" si="100"/>
        <v>0</v>
      </c>
      <c r="L446" s="298">
        <f t="shared" si="100"/>
        <v>52160</v>
      </c>
      <c r="M446" s="298">
        <f t="shared" si="100"/>
        <v>0</v>
      </c>
      <c r="N446" s="298">
        <f t="shared" si="100"/>
        <v>0</v>
      </c>
      <c r="O446" s="298">
        <f t="shared" si="100"/>
        <v>0</v>
      </c>
      <c r="P446" s="298">
        <f t="shared" si="100"/>
        <v>0</v>
      </c>
      <c r="Q446" s="298">
        <f t="shared" si="100"/>
        <v>0</v>
      </c>
    </row>
    <row r="447" spans="1:17" ht="47.25">
      <c r="A447" s="309"/>
      <c r="B447" s="294"/>
      <c r="C447" s="294">
        <v>2820</v>
      </c>
      <c r="D447" s="243" t="s">
        <v>401</v>
      </c>
      <c r="E447" s="301">
        <f>G447/F447*100</f>
        <v>41.33122028526149</v>
      </c>
      <c r="F447" s="302">
        <v>126200</v>
      </c>
      <c r="G447" s="302">
        <f>H447+Q447</f>
        <v>52160</v>
      </c>
      <c r="H447" s="304">
        <v>52160</v>
      </c>
      <c r="I447" s="331"/>
      <c r="J447" s="304"/>
      <c r="K447" s="331"/>
      <c r="L447" s="334">
        <v>52160</v>
      </c>
      <c r="M447" s="342"/>
      <c r="N447" s="305"/>
      <c r="O447" s="305"/>
      <c r="P447" s="231"/>
      <c r="Q447" s="231"/>
    </row>
    <row r="448" spans="1:17" ht="15.75">
      <c r="A448" s="309"/>
      <c r="B448" s="294"/>
      <c r="C448" s="294">
        <v>4300</v>
      </c>
      <c r="D448" s="243" t="s">
        <v>319</v>
      </c>
      <c r="E448" s="301">
        <v>77.5</v>
      </c>
      <c r="F448" s="302">
        <v>74000</v>
      </c>
      <c r="G448" s="230">
        <f>H448+Q448</f>
        <v>57328.5</v>
      </c>
      <c r="H448" s="305">
        <v>57328.5</v>
      </c>
      <c r="I448" s="331"/>
      <c r="J448" s="304"/>
      <c r="K448" s="331"/>
      <c r="L448" s="331"/>
      <c r="M448" s="342"/>
      <c r="N448" s="231"/>
      <c r="O448" s="231"/>
      <c r="P448" s="231"/>
      <c r="Q448" s="231"/>
    </row>
    <row r="449" spans="1:17" ht="15.75">
      <c r="A449" s="309"/>
      <c r="B449" s="309">
        <v>92695</v>
      </c>
      <c r="C449" s="309"/>
      <c r="D449" s="310" t="s">
        <v>42</v>
      </c>
      <c r="E449" s="333">
        <f>G449/F449*100</f>
        <v>42.87972791920024</v>
      </c>
      <c r="F449" s="311">
        <f aca="true" t="shared" si="101" ref="F449:Q449">SUM(F450:F470)</f>
        <v>359011</v>
      </c>
      <c r="G449" s="311">
        <f t="shared" si="101"/>
        <v>153942.93999999997</v>
      </c>
      <c r="H449" s="311">
        <f t="shared" si="101"/>
        <v>150895.47999999998</v>
      </c>
      <c r="I449" s="311">
        <f t="shared" si="101"/>
        <v>5287.74</v>
      </c>
      <c r="J449" s="311">
        <f t="shared" si="101"/>
        <v>165.1</v>
      </c>
      <c r="K449" s="311">
        <f t="shared" si="101"/>
        <v>0</v>
      </c>
      <c r="L449" s="311">
        <f t="shared" si="101"/>
        <v>2800</v>
      </c>
      <c r="M449" s="311">
        <f t="shared" si="101"/>
        <v>0</v>
      </c>
      <c r="N449" s="311">
        <f t="shared" si="101"/>
        <v>0</v>
      </c>
      <c r="O449" s="311">
        <f t="shared" si="101"/>
        <v>0</v>
      </c>
      <c r="P449" s="311">
        <f t="shared" si="101"/>
        <v>0</v>
      </c>
      <c r="Q449" s="311">
        <f t="shared" si="101"/>
        <v>3047.46</v>
      </c>
    </row>
    <row r="450" spans="1:17" ht="63">
      <c r="A450" s="294"/>
      <c r="B450" s="294"/>
      <c r="C450" s="294">
        <v>2320</v>
      </c>
      <c r="D450" s="243" t="s">
        <v>424</v>
      </c>
      <c r="E450" s="301">
        <f>G450/F450*100</f>
        <v>100</v>
      </c>
      <c r="F450" s="304">
        <v>2800</v>
      </c>
      <c r="G450" s="302">
        <f aca="true" t="shared" si="102" ref="G450:G470">H450+Q450</f>
        <v>2800</v>
      </c>
      <c r="H450" s="305">
        <f aca="true" t="shared" si="103" ref="H450:H455">SUM(I450:P450)</f>
        <v>2800</v>
      </c>
      <c r="I450" s="331"/>
      <c r="J450" s="304"/>
      <c r="K450" s="331"/>
      <c r="L450" s="334">
        <v>2800</v>
      </c>
      <c r="M450" s="332"/>
      <c r="N450" s="305"/>
      <c r="O450" s="305"/>
      <c r="P450" s="305"/>
      <c r="Q450" s="305"/>
    </row>
    <row r="451" spans="1:17" ht="15.75">
      <c r="A451" s="294"/>
      <c r="B451" s="294"/>
      <c r="C451" s="294">
        <v>4117</v>
      </c>
      <c r="D451" s="243" t="s">
        <v>352</v>
      </c>
      <c r="E451" s="301">
        <v>99.5</v>
      </c>
      <c r="F451" s="304">
        <v>154</v>
      </c>
      <c r="G451" s="302">
        <f t="shared" si="102"/>
        <v>153.28</v>
      </c>
      <c r="H451" s="305">
        <f t="shared" si="103"/>
        <v>153.28</v>
      </c>
      <c r="I451" s="331"/>
      <c r="J451" s="304">
        <v>153.28</v>
      </c>
      <c r="K451" s="331"/>
      <c r="L451" s="331"/>
      <c r="M451" s="332"/>
      <c r="N451" s="305"/>
      <c r="O451" s="305"/>
      <c r="P451" s="305"/>
      <c r="Q451" s="305"/>
    </row>
    <row r="452" spans="1:17" ht="15.75">
      <c r="A452" s="294"/>
      <c r="B452" s="294"/>
      <c r="C452" s="294">
        <v>4127</v>
      </c>
      <c r="D452" s="243" t="s">
        <v>315</v>
      </c>
      <c r="E452" s="301">
        <v>98.5</v>
      </c>
      <c r="F452" s="304">
        <v>12</v>
      </c>
      <c r="G452" s="302">
        <f t="shared" si="102"/>
        <v>11.82</v>
      </c>
      <c r="H452" s="305">
        <f t="shared" si="103"/>
        <v>11.82</v>
      </c>
      <c r="I452" s="331"/>
      <c r="J452" s="304">
        <v>11.82</v>
      </c>
      <c r="K452" s="331"/>
      <c r="L452" s="331"/>
      <c r="M452" s="332"/>
      <c r="N452" s="305"/>
      <c r="O452" s="305"/>
      <c r="P452" s="305"/>
      <c r="Q452" s="305"/>
    </row>
    <row r="453" spans="1:17" ht="15.75">
      <c r="A453" s="294"/>
      <c r="B453" s="294"/>
      <c r="C453" s="294">
        <v>4170</v>
      </c>
      <c r="D453" s="243" t="s">
        <v>403</v>
      </c>
      <c r="E453" s="301">
        <v>0</v>
      </c>
      <c r="F453" s="304">
        <v>1200</v>
      </c>
      <c r="G453" s="302">
        <f t="shared" si="102"/>
        <v>0</v>
      </c>
      <c r="H453" s="305">
        <f t="shared" si="103"/>
        <v>0</v>
      </c>
      <c r="I453" s="334">
        <v>0</v>
      </c>
      <c r="J453" s="304"/>
      <c r="K453" s="331"/>
      <c r="L453" s="331"/>
      <c r="M453" s="332"/>
      <c r="N453" s="305"/>
      <c r="O453" s="305"/>
      <c r="P453" s="305"/>
      <c r="Q453" s="305"/>
    </row>
    <row r="454" spans="1:17" ht="15.75">
      <c r="A454" s="294"/>
      <c r="B454" s="294"/>
      <c r="C454" s="294">
        <v>4177</v>
      </c>
      <c r="D454" s="243" t="s">
        <v>403</v>
      </c>
      <c r="E454" s="301">
        <v>48.2</v>
      </c>
      <c r="F454" s="304">
        <v>9262</v>
      </c>
      <c r="G454" s="302">
        <f t="shared" si="102"/>
        <v>4466.34</v>
      </c>
      <c r="H454" s="305">
        <f t="shared" si="103"/>
        <v>4466.34</v>
      </c>
      <c r="I454" s="334">
        <v>4466.34</v>
      </c>
      <c r="J454" s="304"/>
      <c r="K454" s="331"/>
      <c r="L454" s="331"/>
      <c r="M454" s="332"/>
      <c r="N454" s="305"/>
      <c r="O454" s="305"/>
      <c r="P454" s="305"/>
      <c r="Q454" s="305"/>
    </row>
    <row r="455" spans="1:17" ht="15.75">
      <c r="A455" s="294"/>
      <c r="B455" s="294"/>
      <c r="C455" s="294">
        <v>4179</v>
      </c>
      <c r="D455" s="243" t="s">
        <v>403</v>
      </c>
      <c r="E455" s="301">
        <v>99.9</v>
      </c>
      <c r="F455" s="304">
        <v>822</v>
      </c>
      <c r="G455" s="302">
        <f t="shared" si="102"/>
        <v>821.4</v>
      </c>
      <c r="H455" s="305">
        <f t="shared" si="103"/>
        <v>821.4</v>
      </c>
      <c r="I455" s="334">
        <v>821.4</v>
      </c>
      <c r="J455" s="304"/>
      <c r="K455" s="331"/>
      <c r="L455" s="331"/>
      <c r="M455" s="332"/>
      <c r="N455" s="305"/>
      <c r="O455" s="305"/>
      <c r="P455" s="305"/>
      <c r="Q455" s="305"/>
    </row>
    <row r="456" spans="1:17" ht="15.75">
      <c r="A456" s="294"/>
      <c r="B456" s="294"/>
      <c r="C456" s="294">
        <v>4210</v>
      </c>
      <c r="D456" s="243" t="s">
        <v>268</v>
      </c>
      <c r="E456" s="301">
        <f>G456/F456*100</f>
        <v>20.244552418994246</v>
      </c>
      <c r="F456" s="304">
        <v>33547</v>
      </c>
      <c r="G456" s="302">
        <f t="shared" si="102"/>
        <v>6791.44</v>
      </c>
      <c r="H456" s="304">
        <v>6791.44</v>
      </c>
      <c r="I456" s="305"/>
      <c r="J456" s="331"/>
      <c r="K456" s="331"/>
      <c r="L456" s="331"/>
      <c r="M456" s="332"/>
      <c r="N456" s="305"/>
      <c r="O456" s="305"/>
      <c r="P456" s="305"/>
      <c r="Q456" s="305"/>
    </row>
    <row r="457" spans="1:17" ht="15.75">
      <c r="A457" s="294"/>
      <c r="B457" s="294"/>
      <c r="C457" s="294">
        <v>4217</v>
      </c>
      <c r="D457" s="243" t="s">
        <v>268</v>
      </c>
      <c r="E457" s="301">
        <v>76.7</v>
      </c>
      <c r="F457" s="304">
        <v>15790</v>
      </c>
      <c r="G457" s="302">
        <f t="shared" si="102"/>
        <v>12107.86</v>
      </c>
      <c r="H457" s="304">
        <v>12107.86</v>
      </c>
      <c r="I457" s="305"/>
      <c r="J457" s="331"/>
      <c r="K457" s="331"/>
      <c r="L457" s="331"/>
      <c r="M457" s="332"/>
      <c r="N457" s="305"/>
      <c r="O457" s="305"/>
      <c r="P457" s="305"/>
      <c r="Q457" s="305"/>
    </row>
    <row r="458" spans="1:17" ht="15.75">
      <c r="A458" s="294"/>
      <c r="B458" s="294"/>
      <c r="C458" s="294">
        <v>4219</v>
      </c>
      <c r="D458" s="243" t="s">
        <v>268</v>
      </c>
      <c r="E458" s="301">
        <v>100</v>
      </c>
      <c r="F458" s="304">
        <v>1550</v>
      </c>
      <c r="G458" s="302">
        <f t="shared" si="102"/>
        <v>1550</v>
      </c>
      <c r="H458" s="304">
        <v>1550</v>
      </c>
      <c r="I458" s="305"/>
      <c r="J458" s="331"/>
      <c r="K458" s="331"/>
      <c r="L458" s="331"/>
      <c r="M458" s="332"/>
      <c r="N458" s="305"/>
      <c r="O458" s="305"/>
      <c r="P458" s="305"/>
      <c r="Q458" s="305"/>
    </row>
    <row r="459" spans="1:17" ht="15.75">
      <c r="A459" s="294"/>
      <c r="B459" s="294"/>
      <c r="C459" s="294">
        <v>4270</v>
      </c>
      <c r="D459" s="243" t="s">
        <v>293</v>
      </c>
      <c r="E459" s="301">
        <v>0</v>
      </c>
      <c r="F459" s="304">
        <v>5000</v>
      </c>
      <c r="G459" s="302">
        <f t="shared" si="102"/>
        <v>0</v>
      </c>
      <c r="H459" s="304">
        <v>0</v>
      </c>
      <c r="I459" s="305"/>
      <c r="J459" s="331"/>
      <c r="K459" s="331"/>
      <c r="L459" s="331"/>
      <c r="M459" s="332"/>
      <c r="N459" s="305"/>
      <c r="O459" s="305"/>
      <c r="P459" s="305"/>
      <c r="Q459" s="305"/>
    </row>
    <row r="460" spans="1:17" ht="15.75">
      <c r="A460" s="294"/>
      <c r="B460" s="294"/>
      <c r="C460" s="294">
        <v>4300</v>
      </c>
      <c r="D460" s="243" t="s">
        <v>295</v>
      </c>
      <c r="E460" s="301">
        <f>G460/F460*100</f>
        <v>49.11577524893314</v>
      </c>
      <c r="F460" s="304">
        <v>140600</v>
      </c>
      <c r="G460" s="302">
        <f t="shared" si="102"/>
        <v>69056.78</v>
      </c>
      <c r="H460" s="304">
        <v>69056.78</v>
      </c>
      <c r="I460" s="334"/>
      <c r="J460" s="331"/>
      <c r="K460" s="331"/>
      <c r="L460" s="331"/>
      <c r="M460" s="332"/>
      <c r="N460" s="305"/>
      <c r="O460" s="305"/>
      <c r="P460" s="305"/>
      <c r="Q460" s="305"/>
    </row>
    <row r="461" spans="1:17" ht="15.75">
      <c r="A461" s="343"/>
      <c r="B461" s="343"/>
      <c r="C461" s="343">
        <v>4307</v>
      </c>
      <c r="D461" s="243" t="s">
        <v>295</v>
      </c>
      <c r="E461" s="301">
        <v>96</v>
      </c>
      <c r="F461" s="344">
        <v>31027</v>
      </c>
      <c r="G461" s="302">
        <f t="shared" si="102"/>
        <v>29785.03</v>
      </c>
      <c r="H461" s="344">
        <v>29785.03</v>
      </c>
      <c r="I461" s="345"/>
      <c r="J461" s="346"/>
      <c r="K461" s="346"/>
      <c r="L461" s="346"/>
      <c r="M461" s="347"/>
      <c r="N461" s="305"/>
      <c r="O461" s="305"/>
      <c r="P461" s="305"/>
      <c r="Q461" s="305"/>
    </row>
    <row r="462" spans="1:17" ht="15.75">
      <c r="A462" s="343"/>
      <c r="B462" s="343"/>
      <c r="C462" s="343">
        <v>4309</v>
      </c>
      <c r="D462" s="348" t="s">
        <v>319</v>
      </c>
      <c r="E462" s="301">
        <v>99.6</v>
      </c>
      <c r="F462" s="344">
        <v>19600</v>
      </c>
      <c r="G462" s="302">
        <f t="shared" si="102"/>
        <v>19517.58</v>
      </c>
      <c r="H462" s="344">
        <v>19517.58</v>
      </c>
      <c r="I462" s="345"/>
      <c r="J462" s="346"/>
      <c r="K462" s="346"/>
      <c r="L462" s="346"/>
      <c r="M462" s="347"/>
      <c r="N462" s="305"/>
      <c r="O462" s="305"/>
      <c r="P462" s="305"/>
      <c r="Q462" s="305"/>
    </row>
    <row r="463" spans="1:17" ht="15.75">
      <c r="A463" s="343"/>
      <c r="B463" s="343"/>
      <c r="C463" s="343">
        <v>4387</v>
      </c>
      <c r="D463" s="348" t="s">
        <v>422</v>
      </c>
      <c r="E463" s="301">
        <v>100</v>
      </c>
      <c r="F463" s="344">
        <v>2973</v>
      </c>
      <c r="G463" s="302">
        <f t="shared" si="102"/>
        <v>2972.2</v>
      </c>
      <c r="H463" s="344">
        <v>2972.2</v>
      </c>
      <c r="I463" s="345"/>
      <c r="J463" s="346"/>
      <c r="K463" s="346"/>
      <c r="L463" s="346"/>
      <c r="M463" s="347"/>
      <c r="N463" s="305"/>
      <c r="O463" s="305"/>
      <c r="P463" s="305"/>
      <c r="Q463" s="305"/>
    </row>
    <row r="464" spans="1:17" ht="15.75">
      <c r="A464" s="343"/>
      <c r="B464" s="343"/>
      <c r="C464" s="343">
        <v>4389</v>
      </c>
      <c r="D464" s="348" t="s">
        <v>422</v>
      </c>
      <c r="E464" s="301">
        <v>99.8</v>
      </c>
      <c r="F464" s="344">
        <v>116</v>
      </c>
      <c r="G464" s="302">
        <f t="shared" si="102"/>
        <v>115.8</v>
      </c>
      <c r="H464" s="344">
        <v>115.8</v>
      </c>
      <c r="I464" s="345"/>
      <c r="J464" s="346"/>
      <c r="K464" s="346"/>
      <c r="L464" s="346"/>
      <c r="M464" s="347"/>
      <c r="N464" s="305"/>
      <c r="O464" s="305"/>
      <c r="P464" s="305"/>
      <c r="Q464" s="305"/>
    </row>
    <row r="465" spans="1:17" ht="15.75">
      <c r="A465" s="343"/>
      <c r="B465" s="343"/>
      <c r="C465" s="343">
        <v>4417</v>
      </c>
      <c r="D465" s="348" t="s">
        <v>345</v>
      </c>
      <c r="E465" s="301">
        <v>82.9</v>
      </c>
      <c r="F465" s="344">
        <v>200</v>
      </c>
      <c r="G465" s="302">
        <f t="shared" si="102"/>
        <v>165.88</v>
      </c>
      <c r="H465" s="344">
        <v>165.88</v>
      </c>
      <c r="I465" s="345"/>
      <c r="J465" s="346"/>
      <c r="K465" s="346"/>
      <c r="L465" s="346"/>
      <c r="M465" s="347"/>
      <c r="N465" s="305"/>
      <c r="O465" s="305"/>
      <c r="P465" s="305"/>
      <c r="Q465" s="305"/>
    </row>
    <row r="466" spans="1:17" ht="15.75">
      <c r="A466" s="343"/>
      <c r="B466" s="343"/>
      <c r="C466" s="343">
        <v>4419</v>
      </c>
      <c r="D466" s="348" t="s">
        <v>345</v>
      </c>
      <c r="E466" s="301">
        <v>97.6</v>
      </c>
      <c r="F466" s="344">
        <v>30</v>
      </c>
      <c r="G466" s="302">
        <f t="shared" si="102"/>
        <v>29.27</v>
      </c>
      <c r="H466" s="344">
        <v>29.27</v>
      </c>
      <c r="I466" s="345"/>
      <c r="J466" s="346"/>
      <c r="K466" s="346"/>
      <c r="L466" s="346"/>
      <c r="M466" s="347"/>
      <c r="N466" s="305"/>
      <c r="O466" s="305"/>
      <c r="P466" s="305"/>
      <c r="Q466" s="305"/>
    </row>
    <row r="467" spans="1:17" ht="15.75">
      <c r="A467" s="343"/>
      <c r="B467" s="343"/>
      <c r="C467" s="343">
        <v>4427</v>
      </c>
      <c r="D467" s="348" t="s">
        <v>425</v>
      </c>
      <c r="E467" s="301">
        <v>0</v>
      </c>
      <c r="F467" s="344">
        <v>164</v>
      </c>
      <c r="G467" s="302">
        <f t="shared" si="102"/>
        <v>0</v>
      </c>
      <c r="H467" s="344">
        <v>0</v>
      </c>
      <c r="I467" s="345"/>
      <c r="J467" s="346"/>
      <c r="K467" s="346"/>
      <c r="L467" s="346"/>
      <c r="M467" s="347"/>
      <c r="N467" s="305"/>
      <c r="O467" s="305"/>
      <c r="P467" s="305"/>
      <c r="Q467" s="305"/>
    </row>
    <row r="468" spans="1:17" ht="15.75">
      <c r="A468" s="343"/>
      <c r="B468" s="343"/>
      <c r="C468" s="343">
        <v>4437</v>
      </c>
      <c r="D468" s="348" t="s">
        <v>358</v>
      </c>
      <c r="E468" s="301">
        <v>91.8</v>
      </c>
      <c r="F468" s="344">
        <v>600</v>
      </c>
      <c r="G468" s="302">
        <f t="shared" si="102"/>
        <v>550.8</v>
      </c>
      <c r="H468" s="344">
        <v>550.8</v>
      </c>
      <c r="I468" s="345"/>
      <c r="J468" s="346"/>
      <c r="K468" s="346"/>
      <c r="L468" s="346"/>
      <c r="M468" s="347"/>
      <c r="N468" s="305"/>
      <c r="O468" s="305"/>
      <c r="P468" s="305"/>
      <c r="Q468" s="305"/>
    </row>
    <row r="469" spans="1:17" ht="15.75">
      <c r="A469" s="343"/>
      <c r="B469" s="343"/>
      <c r="C469" s="343">
        <v>6050</v>
      </c>
      <c r="D469" s="348" t="s">
        <v>368</v>
      </c>
      <c r="E469" s="301">
        <v>0</v>
      </c>
      <c r="F469" s="344">
        <f>'zał 11'!E115</f>
        <v>8564</v>
      </c>
      <c r="G469" s="302">
        <f t="shared" si="102"/>
        <v>0</v>
      </c>
      <c r="H469" s="305"/>
      <c r="I469" s="345"/>
      <c r="J469" s="346"/>
      <c r="K469" s="346"/>
      <c r="L469" s="346"/>
      <c r="M469" s="347"/>
      <c r="N469" s="305"/>
      <c r="O469" s="305"/>
      <c r="P469" s="305"/>
      <c r="Q469" s="305">
        <f>'zał 11'!F115</f>
        <v>0</v>
      </c>
    </row>
    <row r="470" spans="1:17" ht="31.5">
      <c r="A470" s="343"/>
      <c r="B470" s="343"/>
      <c r="C470" s="343">
        <v>6060</v>
      </c>
      <c r="D470" s="348" t="s">
        <v>373</v>
      </c>
      <c r="E470" s="349">
        <v>0</v>
      </c>
      <c r="F470" s="344">
        <f>'zał 11'!E117</f>
        <v>85000</v>
      </c>
      <c r="G470" s="302">
        <f t="shared" si="102"/>
        <v>3047.46</v>
      </c>
      <c r="H470" s="305"/>
      <c r="I470" s="345"/>
      <c r="J470" s="346"/>
      <c r="K470" s="346"/>
      <c r="L470" s="346"/>
      <c r="M470" s="347"/>
      <c r="N470" s="305"/>
      <c r="O470" s="305"/>
      <c r="P470" s="305"/>
      <c r="Q470" s="305">
        <f>'zał 11'!F117</f>
        <v>3047.46</v>
      </c>
    </row>
    <row r="471" spans="1:17" ht="15.75">
      <c r="A471" s="957" t="s">
        <v>195</v>
      </c>
      <c r="B471" s="957"/>
      <c r="C471" s="957"/>
      <c r="D471" s="957"/>
      <c r="E471" s="350">
        <f>G471/F471*100</f>
        <v>38.496862855817945</v>
      </c>
      <c r="F471" s="351">
        <f>SUM(F8+F11+F15+F31+F42+F53+F102+F122+F126+F130+F135+F261+F264+F287+F358+F377+F381+F414+F439)</f>
        <v>54084540</v>
      </c>
      <c r="G471" s="351">
        <f>SUM(G439+G414+G381+G377+G358+G287+G264+G135+G130+G126+G122+G102+G53+G42+G31+G15+G11+G8)</f>
        <v>20820851.189999998</v>
      </c>
      <c r="H471" s="352">
        <f>SUM(H439+H414+H381+H377+H358+H287+H264+H135+H130+H126+H122+H102+H53+H42+H31+H15+H8)</f>
        <v>18211738.52</v>
      </c>
      <c r="I471" s="351">
        <f>SUM(I439+I358+I287+I264+I135+I122+I102+I53+I15)</f>
        <v>8052463.989999999</v>
      </c>
      <c r="J471" s="351">
        <f>SUM(J439+J358+J287+J264+J135+J102+J53)</f>
        <v>1350933.39</v>
      </c>
      <c r="K471" s="351">
        <f>SUM(K287+K264+K135+K102+K53+K42+K31+K15)</f>
        <v>4096434.83</v>
      </c>
      <c r="L471" s="351">
        <f>SUM(L439+L414+L358+L287+L264+L135)</f>
        <v>1412701.72</v>
      </c>
      <c r="M471" s="353">
        <f>SUM(M287+M135+M102+M53)</f>
        <v>971899.14</v>
      </c>
      <c r="N471" s="354"/>
      <c r="O471" s="354">
        <f>SUM(O126)</f>
        <v>376826.76</v>
      </c>
      <c r="P471" s="354"/>
      <c r="Q471" s="354">
        <f>SUM(Q439+Q381+Q135+Q102+Q42+Q31+Q15+Q11)</f>
        <v>2599587.61</v>
      </c>
    </row>
    <row r="472" ht="15.75">
      <c r="E472" s="355"/>
    </row>
  </sheetData>
  <mergeCells count="20">
    <mergeCell ref="A471:D471"/>
    <mergeCell ref="H4:H6"/>
    <mergeCell ref="I4:P4"/>
    <mergeCell ref="Q4:Q6"/>
    <mergeCell ref="I5:K5"/>
    <mergeCell ref="L5:L6"/>
    <mergeCell ref="M5:M6"/>
    <mergeCell ref="N5:N6"/>
    <mergeCell ref="O5:O6"/>
    <mergeCell ref="P5:P6"/>
    <mergeCell ref="A1:Q1"/>
    <mergeCell ref="A2:D2"/>
    <mergeCell ref="A3:A6"/>
    <mergeCell ref="B3:B6"/>
    <mergeCell ref="C3:C6"/>
    <mergeCell ref="D3:D6"/>
    <mergeCell ref="E3:E6"/>
    <mergeCell ref="F3:F6"/>
    <mergeCell ref="G3:G6"/>
    <mergeCell ref="H3:Q3"/>
  </mergeCells>
  <printOptions horizontalCentered="1"/>
  <pageMargins left="0.5902777777777778" right="0.5902777777777778" top="0.9534722222222223" bottom="0.7479166666666667" header="0.5902777777777778" footer="0.5902777777777778"/>
  <pageSetup horizontalDpi="300" verticalDpi="300" orientation="landscape" paperSize="9" scale="59" r:id="rId1"/>
  <headerFooter alignWithMargins="0">
    <oddHeader>&amp;R&amp;"Times New Roman,Normalny"&amp;12Załącznik Nr 7 do wykonania budżetu Gminy Barlinek za I półrocze 2010 r.</oddHeader>
    <oddFooter>&amp;C&amp;"Times New Roman,Normalny"&amp;12Strona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88"/>
  <sheetViews>
    <sheetView showGridLines="0" defaultGridColor="0" view="pageBreakPreview" zoomScale="70" zoomScaleSheetLayoutView="70" colorId="15" workbookViewId="0" topLeftCell="G1">
      <selection activeCell="A1" sqref="A1"/>
    </sheetView>
  </sheetViews>
  <sheetFormatPr defaultColWidth="9.00390625" defaultRowHeight="12.75"/>
  <cols>
    <col min="1" max="1" width="6.75390625" style="24" customWidth="1"/>
    <col min="2" max="2" width="11.00390625" style="24" customWidth="1"/>
    <col min="3" max="3" width="8.875" style="24" customWidth="1"/>
    <col min="4" max="4" width="80.625" style="103" customWidth="1"/>
    <col min="5" max="5" width="9.75390625" style="356" customWidth="1"/>
    <col min="6" max="6" width="23.375" style="103" customWidth="1"/>
    <col min="7" max="7" width="26.625" style="103" customWidth="1"/>
    <col min="8" max="8" width="23.25390625" style="103" customWidth="1"/>
    <col min="9" max="9" width="19.625" style="103" customWidth="1"/>
    <col min="10" max="10" width="14.125" style="103" customWidth="1"/>
    <col min="11" max="12" width="10.625" style="103" customWidth="1"/>
    <col min="13" max="13" width="16.00390625" style="103" customWidth="1"/>
    <col min="14" max="14" width="12.25390625" style="103" customWidth="1"/>
    <col min="15" max="16384" width="9.00390625" style="24" customWidth="1"/>
  </cols>
  <sheetData>
    <row r="1" spans="1:14" ht="52.5" customHeight="1">
      <c r="A1" s="942" t="s">
        <v>426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</row>
    <row r="2" ht="15.75">
      <c r="N2" s="357"/>
    </row>
    <row r="3" spans="1:14" ht="15" customHeight="1">
      <c r="A3" s="958" t="s">
        <v>1</v>
      </c>
      <c r="B3" s="958" t="s">
        <v>31</v>
      </c>
      <c r="C3" s="958" t="s">
        <v>32</v>
      </c>
      <c r="D3" s="959" t="s">
        <v>197</v>
      </c>
      <c r="E3" s="960" t="s">
        <v>5</v>
      </c>
      <c r="F3" s="959" t="s">
        <v>242</v>
      </c>
      <c r="G3" s="959" t="s">
        <v>243</v>
      </c>
      <c r="H3" s="961" t="s">
        <v>36</v>
      </c>
      <c r="I3" s="961"/>
      <c r="J3" s="961"/>
      <c r="K3" s="961"/>
      <c r="L3" s="961"/>
      <c r="M3" s="961"/>
      <c r="N3" s="961"/>
    </row>
    <row r="4" spans="1:14" s="221" customFormat="1" ht="13.5" customHeight="1">
      <c r="A4" s="958"/>
      <c r="B4" s="958"/>
      <c r="C4" s="958"/>
      <c r="D4" s="959"/>
      <c r="E4" s="960"/>
      <c r="F4" s="959"/>
      <c r="G4" s="959"/>
      <c r="H4" s="961" t="s">
        <v>427</v>
      </c>
      <c r="I4" s="961" t="s">
        <v>245</v>
      </c>
      <c r="J4" s="961"/>
      <c r="K4" s="961"/>
      <c r="L4" s="961"/>
      <c r="M4" s="961"/>
      <c r="N4" s="961" t="s">
        <v>246</v>
      </c>
    </row>
    <row r="5" spans="1:14" s="221" customFormat="1" ht="12.75" customHeight="1">
      <c r="A5" s="958"/>
      <c r="B5" s="958"/>
      <c r="C5" s="958"/>
      <c r="D5" s="959"/>
      <c r="E5" s="960"/>
      <c r="F5" s="959"/>
      <c r="G5" s="959"/>
      <c r="H5" s="961"/>
      <c r="I5" s="961" t="s">
        <v>247</v>
      </c>
      <c r="J5" s="961"/>
      <c r="K5" s="961"/>
      <c r="L5" s="961" t="s">
        <v>428</v>
      </c>
      <c r="M5" s="961" t="s">
        <v>249</v>
      </c>
      <c r="N5" s="961"/>
    </row>
    <row r="6" spans="1:14" s="221" customFormat="1" ht="60">
      <c r="A6" s="958"/>
      <c r="B6" s="958"/>
      <c r="C6" s="958"/>
      <c r="D6" s="959"/>
      <c r="E6" s="960"/>
      <c r="F6" s="959"/>
      <c r="G6" s="959"/>
      <c r="H6" s="961"/>
      <c r="I6" s="358" t="s">
        <v>253</v>
      </c>
      <c r="J6" s="358" t="s">
        <v>254</v>
      </c>
      <c r="K6" s="359" t="s">
        <v>255</v>
      </c>
      <c r="L6" s="961"/>
      <c r="M6" s="961"/>
      <c r="N6" s="961"/>
    </row>
    <row r="7" spans="1:14" s="110" customFormat="1" ht="12.75">
      <c r="A7" s="360">
        <v>1</v>
      </c>
      <c r="B7" s="360">
        <v>2</v>
      </c>
      <c r="C7" s="360">
        <v>3</v>
      </c>
      <c r="D7" s="361">
        <v>4</v>
      </c>
      <c r="E7" s="362">
        <v>5</v>
      </c>
      <c r="F7" s="361">
        <v>6</v>
      </c>
      <c r="G7" s="361">
        <v>7</v>
      </c>
      <c r="H7" s="361">
        <v>8</v>
      </c>
      <c r="I7" s="361">
        <v>9</v>
      </c>
      <c r="J7" s="361">
        <v>10</v>
      </c>
      <c r="K7" s="361">
        <v>11</v>
      </c>
      <c r="L7" s="361">
        <v>12</v>
      </c>
      <c r="M7" s="361">
        <v>13</v>
      </c>
      <c r="N7" s="361">
        <v>14</v>
      </c>
    </row>
    <row r="8" spans="1:22" s="369" customFormat="1" ht="18" customHeight="1">
      <c r="A8" s="363" t="s">
        <v>6</v>
      </c>
      <c r="B8" s="364"/>
      <c r="C8" s="364"/>
      <c r="D8" s="365" t="s">
        <v>198</v>
      </c>
      <c r="E8" s="366">
        <f aca="true" t="shared" si="0" ref="E8:E39">G8/F8*100</f>
        <v>100</v>
      </c>
      <c r="F8" s="367">
        <f aca="true" t="shared" si="1" ref="F8:N8">SUM(F9)</f>
        <v>163869.19</v>
      </c>
      <c r="G8" s="367">
        <f t="shared" si="1"/>
        <v>163869.19</v>
      </c>
      <c r="H8" s="367">
        <f t="shared" si="1"/>
        <v>163869.19</v>
      </c>
      <c r="I8" s="367">
        <f t="shared" si="1"/>
        <v>0</v>
      </c>
      <c r="J8" s="367">
        <f t="shared" si="1"/>
        <v>0</v>
      </c>
      <c r="K8" s="367">
        <f t="shared" si="1"/>
        <v>0</v>
      </c>
      <c r="L8" s="367">
        <f t="shared" si="1"/>
        <v>0</v>
      </c>
      <c r="M8" s="367">
        <f t="shared" si="1"/>
        <v>0</v>
      </c>
      <c r="N8" s="367">
        <f t="shared" si="1"/>
        <v>0</v>
      </c>
      <c r="O8" s="368"/>
      <c r="P8" s="368"/>
      <c r="Q8" s="368"/>
      <c r="R8" s="368"/>
      <c r="S8" s="368"/>
      <c r="T8" s="368"/>
      <c r="U8" s="368"/>
      <c r="V8" s="368"/>
    </row>
    <row r="9" spans="1:22" s="369" customFormat="1" ht="18" customHeight="1">
      <c r="A9" s="370"/>
      <c r="B9" s="371" t="s">
        <v>199</v>
      </c>
      <c r="C9" s="370"/>
      <c r="D9" s="372" t="s">
        <v>42</v>
      </c>
      <c r="E9" s="373">
        <f t="shared" si="0"/>
        <v>100</v>
      </c>
      <c r="F9" s="374">
        <f aca="true" t="shared" si="2" ref="F9:N9">SUM(F10:F11)</f>
        <v>163869.19</v>
      </c>
      <c r="G9" s="374">
        <f t="shared" si="2"/>
        <v>163869.19</v>
      </c>
      <c r="H9" s="374">
        <f t="shared" si="2"/>
        <v>163869.19</v>
      </c>
      <c r="I9" s="374">
        <f t="shared" si="2"/>
        <v>0</v>
      </c>
      <c r="J9" s="374">
        <f t="shared" si="2"/>
        <v>0</v>
      </c>
      <c r="K9" s="374">
        <f t="shared" si="2"/>
        <v>0</v>
      </c>
      <c r="L9" s="374">
        <f t="shared" si="2"/>
        <v>0</v>
      </c>
      <c r="M9" s="374">
        <f t="shared" si="2"/>
        <v>0</v>
      </c>
      <c r="N9" s="374">
        <f t="shared" si="2"/>
        <v>0</v>
      </c>
      <c r="O9" s="368"/>
      <c r="P9" s="368"/>
      <c r="Q9" s="368"/>
      <c r="R9" s="368"/>
      <c r="S9" s="368"/>
      <c r="T9" s="368"/>
      <c r="U9" s="368"/>
      <c r="V9" s="368"/>
    </row>
    <row r="10" spans="1:22" s="369" customFormat="1" ht="18" customHeight="1">
      <c r="A10" s="370"/>
      <c r="B10" s="370"/>
      <c r="C10" s="370">
        <v>4300</v>
      </c>
      <c r="D10" s="375" t="s">
        <v>319</v>
      </c>
      <c r="E10" s="376">
        <f t="shared" si="0"/>
        <v>100</v>
      </c>
      <c r="F10" s="377">
        <v>3213.12</v>
      </c>
      <c r="G10" s="378">
        <f>H10+N10</f>
        <v>3213.12</v>
      </c>
      <c r="H10" s="377">
        <v>3213.12</v>
      </c>
      <c r="I10" s="377"/>
      <c r="J10" s="377"/>
      <c r="K10" s="377"/>
      <c r="L10" s="377"/>
      <c r="M10" s="379"/>
      <c r="N10" s="379"/>
      <c r="O10" s="368"/>
      <c r="P10" s="368"/>
      <c r="Q10" s="368"/>
      <c r="R10" s="368"/>
      <c r="S10" s="368"/>
      <c r="T10" s="368"/>
      <c r="U10" s="368"/>
      <c r="V10" s="368"/>
    </row>
    <row r="11" spans="1:22" s="369" customFormat="1" ht="18" customHeight="1">
      <c r="A11" s="370"/>
      <c r="B11" s="370"/>
      <c r="C11" s="370">
        <v>4430</v>
      </c>
      <c r="D11" s="380" t="s">
        <v>358</v>
      </c>
      <c r="E11" s="376">
        <f t="shared" si="0"/>
        <v>100</v>
      </c>
      <c r="F11" s="381">
        <v>160656.07</v>
      </c>
      <c r="G11" s="378">
        <f>H11+N11</f>
        <v>160656.07</v>
      </c>
      <c r="H11" s="381">
        <v>160656.07</v>
      </c>
      <c r="I11" s="379"/>
      <c r="J11" s="379"/>
      <c r="K11" s="379"/>
      <c r="L11" s="379"/>
      <c r="M11" s="379"/>
      <c r="N11" s="379"/>
      <c r="O11" s="368"/>
      <c r="P11" s="368"/>
      <c r="Q11" s="368"/>
      <c r="R11" s="368"/>
      <c r="S11" s="368"/>
      <c r="T11" s="368"/>
      <c r="U11" s="368"/>
      <c r="V11" s="368"/>
    </row>
    <row r="12" spans="1:22" ht="18" customHeight="1">
      <c r="A12" s="364">
        <v>750</v>
      </c>
      <c r="B12" s="364"/>
      <c r="C12" s="364"/>
      <c r="D12" s="382" t="s">
        <v>70</v>
      </c>
      <c r="E12" s="366">
        <f t="shared" si="0"/>
        <v>54.03383977900553</v>
      </c>
      <c r="F12" s="367">
        <f>F13</f>
        <v>144800</v>
      </c>
      <c r="G12" s="367">
        <f>SUM(G13)</f>
        <v>78241.00000000001</v>
      </c>
      <c r="H12" s="367">
        <f aca="true" t="shared" si="3" ref="H12:N12">H13</f>
        <v>78241.00000000001</v>
      </c>
      <c r="I12" s="367">
        <f t="shared" si="3"/>
        <v>67857.58</v>
      </c>
      <c r="J12" s="367">
        <f t="shared" si="3"/>
        <v>10383.419999999998</v>
      </c>
      <c r="K12" s="367">
        <f t="shared" si="3"/>
        <v>0</v>
      </c>
      <c r="L12" s="367">
        <f t="shared" si="3"/>
        <v>0</v>
      </c>
      <c r="M12" s="367">
        <f t="shared" si="3"/>
        <v>0</v>
      </c>
      <c r="N12" s="367">
        <f t="shared" si="3"/>
        <v>0</v>
      </c>
      <c r="O12" s="383"/>
      <c r="P12" s="383"/>
      <c r="Q12" s="383"/>
      <c r="R12" s="383"/>
      <c r="S12" s="383"/>
      <c r="T12" s="383"/>
      <c r="U12" s="383"/>
      <c r="V12" s="383"/>
    </row>
    <row r="13" spans="1:22" s="60" customFormat="1" ht="18" customHeight="1">
      <c r="A13" s="384"/>
      <c r="B13" s="384">
        <v>75011</v>
      </c>
      <c r="C13" s="384"/>
      <c r="D13" s="385" t="s">
        <v>71</v>
      </c>
      <c r="E13" s="373">
        <f t="shared" si="0"/>
        <v>54.03383977900553</v>
      </c>
      <c r="F13" s="386">
        <f aca="true" t="shared" si="4" ref="F13:N13">SUM(F14:F17)</f>
        <v>144800</v>
      </c>
      <c r="G13" s="386">
        <f t="shared" si="4"/>
        <v>78241.00000000001</v>
      </c>
      <c r="H13" s="386">
        <f t="shared" si="4"/>
        <v>78241.00000000001</v>
      </c>
      <c r="I13" s="386">
        <f t="shared" si="4"/>
        <v>67857.58</v>
      </c>
      <c r="J13" s="386">
        <f t="shared" si="4"/>
        <v>10383.419999999998</v>
      </c>
      <c r="K13" s="386">
        <f t="shared" si="4"/>
        <v>0</v>
      </c>
      <c r="L13" s="386">
        <f t="shared" si="4"/>
        <v>0</v>
      </c>
      <c r="M13" s="386">
        <f t="shared" si="4"/>
        <v>0</v>
      </c>
      <c r="N13" s="386">
        <f t="shared" si="4"/>
        <v>0</v>
      </c>
      <c r="O13" s="387"/>
      <c r="P13" s="387"/>
      <c r="Q13" s="387"/>
      <c r="R13" s="387"/>
      <c r="S13" s="387"/>
      <c r="T13" s="387"/>
      <c r="U13" s="387"/>
      <c r="V13" s="387"/>
    </row>
    <row r="14" spans="1:22" ht="18" customHeight="1">
      <c r="A14" s="384"/>
      <c r="B14" s="388"/>
      <c r="C14" s="388">
        <v>4010</v>
      </c>
      <c r="D14" s="389" t="s">
        <v>285</v>
      </c>
      <c r="E14" s="376">
        <f t="shared" si="0"/>
        <v>50.98130890052356</v>
      </c>
      <c r="F14" s="390">
        <v>114600</v>
      </c>
      <c r="G14" s="378">
        <f>H14+N14</f>
        <v>58424.58</v>
      </c>
      <c r="H14" s="390">
        <f>SUM(I14:M14)</f>
        <v>58424.58</v>
      </c>
      <c r="I14" s="390">
        <v>58424.58</v>
      </c>
      <c r="J14" s="390"/>
      <c r="K14" s="390"/>
      <c r="L14" s="390"/>
      <c r="M14" s="390"/>
      <c r="N14" s="390"/>
      <c r="O14" s="383"/>
      <c r="P14" s="383"/>
      <c r="Q14" s="383"/>
      <c r="R14" s="383"/>
      <c r="S14" s="383"/>
      <c r="T14" s="383"/>
      <c r="U14" s="383"/>
      <c r="V14" s="383"/>
    </row>
    <row r="15" spans="1:22" ht="18" customHeight="1">
      <c r="A15" s="384"/>
      <c r="B15" s="388"/>
      <c r="C15" s="388">
        <v>4040</v>
      </c>
      <c r="D15" s="389" t="s">
        <v>286</v>
      </c>
      <c r="E15" s="376">
        <f t="shared" si="0"/>
        <v>100</v>
      </c>
      <c r="F15" s="390">
        <v>9433</v>
      </c>
      <c r="G15" s="378">
        <f>H15+N15</f>
        <v>9433</v>
      </c>
      <c r="H15" s="390">
        <f>SUM(I15:M15)</f>
        <v>9433</v>
      </c>
      <c r="I15" s="390">
        <v>9433</v>
      </c>
      <c r="J15" s="390"/>
      <c r="K15" s="390"/>
      <c r="L15" s="390"/>
      <c r="M15" s="390"/>
      <c r="N15" s="390"/>
      <c r="O15" s="383"/>
      <c r="P15" s="383"/>
      <c r="Q15" s="383"/>
      <c r="R15" s="383"/>
      <c r="S15" s="383"/>
      <c r="T15" s="383"/>
      <c r="U15" s="383"/>
      <c r="V15" s="383"/>
    </row>
    <row r="16" spans="1:22" ht="18" customHeight="1">
      <c r="A16" s="384"/>
      <c r="B16" s="388"/>
      <c r="C16" s="388">
        <v>4110</v>
      </c>
      <c r="D16" s="389" t="s">
        <v>287</v>
      </c>
      <c r="E16" s="376">
        <f t="shared" si="0"/>
        <v>49.999792789059256</v>
      </c>
      <c r="F16" s="390">
        <v>19304</v>
      </c>
      <c r="G16" s="378">
        <f>H16+N16</f>
        <v>9651.96</v>
      </c>
      <c r="H16" s="390">
        <f>SUM(I16:M16)</f>
        <v>9651.96</v>
      </c>
      <c r="I16" s="390"/>
      <c r="J16" s="390">
        <v>9651.96</v>
      </c>
      <c r="K16" s="390"/>
      <c r="L16" s="390"/>
      <c r="M16" s="390"/>
      <c r="N16" s="390"/>
      <c r="O16" s="383"/>
      <c r="P16" s="383"/>
      <c r="Q16" s="383"/>
      <c r="R16" s="383"/>
      <c r="S16" s="383"/>
      <c r="T16" s="383"/>
      <c r="U16" s="383"/>
      <c r="V16" s="383"/>
    </row>
    <row r="17" spans="1:22" ht="18" customHeight="1">
      <c r="A17" s="384"/>
      <c r="B17" s="388"/>
      <c r="C17" s="388">
        <v>4120</v>
      </c>
      <c r="D17" s="389" t="s">
        <v>288</v>
      </c>
      <c r="E17" s="376">
        <f t="shared" si="0"/>
        <v>49.99726589200274</v>
      </c>
      <c r="F17" s="390">
        <v>1463</v>
      </c>
      <c r="G17" s="378">
        <f>H17+N17</f>
        <v>731.46</v>
      </c>
      <c r="H17" s="390">
        <f>SUM(I17:M17)</f>
        <v>731.46</v>
      </c>
      <c r="I17" s="390"/>
      <c r="J17" s="390">
        <v>731.46</v>
      </c>
      <c r="K17" s="390"/>
      <c r="L17" s="390"/>
      <c r="M17" s="390"/>
      <c r="N17" s="390"/>
      <c r="O17" s="383"/>
      <c r="P17" s="383"/>
      <c r="Q17" s="383"/>
      <c r="R17" s="383"/>
      <c r="S17" s="383"/>
      <c r="T17" s="383"/>
      <c r="U17" s="383"/>
      <c r="V17" s="383"/>
    </row>
    <row r="18" spans="1:22" ht="45" customHeight="1">
      <c r="A18" s="364">
        <v>751</v>
      </c>
      <c r="B18" s="391"/>
      <c r="C18" s="391"/>
      <c r="D18" s="392" t="s">
        <v>201</v>
      </c>
      <c r="E18" s="366">
        <f t="shared" si="0"/>
        <v>52.50350073135056</v>
      </c>
      <c r="F18" s="367">
        <f aca="true" t="shared" si="5" ref="F18:N18">SUM(F19+F22)</f>
        <v>51275</v>
      </c>
      <c r="G18" s="367">
        <f t="shared" si="5"/>
        <v>26921.170000000002</v>
      </c>
      <c r="H18" s="367">
        <f t="shared" si="5"/>
        <v>26921.170000000002</v>
      </c>
      <c r="I18" s="367">
        <f t="shared" si="5"/>
        <v>8592</v>
      </c>
      <c r="J18" s="367">
        <f t="shared" si="5"/>
        <v>1388.5300000000002</v>
      </c>
      <c r="K18" s="367">
        <f t="shared" si="5"/>
        <v>0</v>
      </c>
      <c r="L18" s="367">
        <f t="shared" si="5"/>
        <v>0</v>
      </c>
      <c r="M18" s="367">
        <f t="shared" si="5"/>
        <v>0</v>
      </c>
      <c r="N18" s="367">
        <f t="shared" si="5"/>
        <v>0</v>
      </c>
      <c r="O18" s="383"/>
      <c r="P18" s="383"/>
      <c r="Q18" s="383"/>
      <c r="R18" s="383"/>
      <c r="S18" s="383"/>
      <c r="T18" s="383"/>
      <c r="U18" s="383"/>
      <c r="V18" s="383"/>
    </row>
    <row r="19" spans="1:22" ht="31.5" customHeight="1">
      <c r="A19" s="393"/>
      <c r="B19" s="393">
        <v>75101</v>
      </c>
      <c r="C19" s="393"/>
      <c r="D19" s="394" t="s">
        <v>202</v>
      </c>
      <c r="E19" s="373">
        <f t="shared" si="0"/>
        <v>50</v>
      </c>
      <c r="F19" s="395">
        <f aca="true" t="shared" si="6" ref="F19:N19">SUM(F20:F21)</f>
        <v>3240</v>
      </c>
      <c r="G19" s="395">
        <f t="shared" si="6"/>
        <v>1620</v>
      </c>
      <c r="H19" s="395">
        <f t="shared" si="6"/>
        <v>1620</v>
      </c>
      <c r="I19" s="395">
        <f t="shared" si="6"/>
        <v>0</v>
      </c>
      <c r="J19" s="395">
        <f t="shared" si="6"/>
        <v>0</v>
      </c>
      <c r="K19" s="395">
        <f t="shared" si="6"/>
        <v>0</v>
      </c>
      <c r="L19" s="395">
        <f t="shared" si="6"/>
        <v>0</v>
      </c>
      <c r="M19" s="395">
        <f t="shared" si="6"/>
        <v>0</v>
      </c>
      <c r="N19" s="395">
        <f t="shared" si="6"/>
        <v>0</v>
      </c>
      <c r="O19" s="383"/>
      <c r="P19" s="383"/>
      <c r="Q19" s="383"/>
      <c r="R19" s="383"/>
      <c r="S19" s="383"/>
      <c r="T19" s="383"/>
      <c r="U19" s="383"/>
      <c r="V19" s="383"/>
    </row>
    <row r="20" spans="1:22" ht="18" customHeight="1">
      <c r="A20" s="393"/>
      <c r="B20" s="396"/>
      <c r="C20" s="396">
        <v>4210</v>
      </c>
      <c r="D20" s="397" t="s">
        <v>291</v>
      </c>
      <c r="E20" s="376">
        <f t="shared" si="0"/>
        <v>50</v>
      </c>
      <c r="F20" s="398">
        <v>2160</v>
      </c>
      <c r="G20" s="378">
        <f>H20+N20</f>
        <v>1080</v>
      </c>
      <c r="H20" s="398">
        <v>1080</v>
      </c>
      <c r="I20" s="398"/>
      <c r="J20" s="398"/>
      <c r="K20" s="398"/>
      <c r="L20" s="398"/>
      <c r="M20" s="398"/>
      <c r="N20" s="398"/>
      <c r="O20" s="383"/>
      <c r="P20" s="383"/>
      <c r="Q20" s="383"/>
      <c r="R20" s="383"/>
      <c r="S20" s="383"/>
      <c r="T20" s="383"/>
      <c r="U20" s="383"/>
      <c r="V20" s="383"/>
    </row>
    <row r="21" spans="1:22" ht="18" customHeight="1">
      <c r="A21" s="393"/>
      <c r="B21" s="396"/>
      <c r="C21" s="396">
        <v>4300</v>
      </c>
      <c r="D21" s="397" t="s">
        <v>319</v>
      </c>
      <c r="E21" s="376">
        <f t="shared" si="0"/>
        <v>50</v>
      </c>
      <c r="F21" s="398">
        <v>1080</v>
      </c>
      <c r="G21" s="378">
        <f>H21+N21</f>
        <v>540</v>
      </c>
      <c r="H21" s="398">
        <v>540</v>
      </c>
      <c r="I21" s="398"/>
      <c r="J21" s="398"/>
      <c r="K21" s="398"/>
      <c r="L21" s="398"/>
      <c r="M21" s="398"/>
      <c r="N21" s="398"/>
      <c r="O21" s="383"/>
      <c r="P21" s="383"/>
      <c r="Q21" s="383"/>
      <c r="R21" s="383"/>
      <c r="S21" s="383"/>
      <c r="T21" s="383"/>
      <c r="U21" s="383"/>
      <c r="V21" s="383"/>
    </row>
    <row r="22" spans="1:22" ht="18" customHeight="1">
      <c r="A22" s="393"/>
      <c r="B22" s="393">
        <v>75107</v>
      </c>
      <c r="C22" s="396"/>
      <c r="D22" s="394" t="s">
        <v>203</v>
      </c>
      <c r="E22" s="376">
        <f t="shared" si="0"/>
        <v>52.67236390132196</v>
      </c>
      <c r="F22" s="395">
        <f aca="true" t="shared" si="7" ref="F22:N22">SUM(F23:F29)</f>
        <v>48035</v>
      </c>
      <c r="G22" s="395">
        <f t="shared" si="7"/>
        <v>25301.170000000002</v>
      </c>
      <c r="H22" s="395">
        <f t="shared" si="7"/>
        <v>25301.170000000002</v>
      </c>
      <c r="I22" s="395">
        <f t="shared" si="7"/>
        <v>8592</v>
      </c>
      <c r="J22" s="395">
        <f t="shared" si="7"/>
        <v>1388.5300000000002</v>
      </c>
      <c r="K22" s="395">
        <f t="shared" si="7"/>
        <v>0</v>
      </c>
      <c r="L22" s="395">
        <f t="shared" si="7"/>
        <v>0</v>
      </c>
      <c r="M22" s="395">
        <f t="shared" si="7"/>
        <v>0</v>
      </c>
      <c r="N22" s="395">
        <f t="shared" si="7"/>
        <v>0</v>
      </c>
      <c r="O22" s="383"/>
      <c r="P22" s="383"/>
      <c r="Q22" s="383"/>
      <c r="R22" s="383"/>
      <c r="S22" s="383"/>
      <c r="T22" s="383"/>
      <c r="U22" s="383"/>
      <c r="V22" s="383"/>
    </row>
    <row r="23" spans="1:22" ht="18" customHeight="1">
      <c r="A23" s="393"/>
      <c r="B23" s="396"/>
      <c r="C23" s="396">
        <v>3030</v>
      </c>
      <c r="D23" s="397" t="s">
        <v>309</v>
      </c>
      <c r="E23" s="376">
        <f t="shared" si="0"/>
        <v>49.44133644133644</v>
      </c>
      <c r="F23" s="398">
        <v>25740</v>
      </c>
      <c r="G23" s="378">
        <f aca="true" t="shared" si="8" ref="G23:G29">H23+N23</f>
        <v>12726.2</v>
      </c>
      <c r="H23" s="398">
        <v>12726.2</v>
      </c>
      <c r="I23" s="398"/>
      <c r="J23" s="398"/>
      <c r="K23" s="398"/>
      <c r="L23" s="398"/>
      <c r="M23" s="398"/>
      <c r="N23" s="398"/>
      <c r="O23" s="383"/>
      <c r="P23" s="383"/>
      <c r="Q23" s="383"/>
      <c r="R23" s="383"/>
      <c r="S23" s="383"/>
      <c r="T23" s="383"/>
      <c r="U23" s="383"/>
      <c r="V23" s="383"/>
    </row>
    <row r="24" spans="1:22" ht="18" customHeight="1">
      <c r="A24" s="393"/>
      <c r="B24" s="396"/>
      <c r="C24" s="396">
        <v>4110</v>
      </c>
      <c r="D24" s="397" t="s">
        <v>352</v>
      </c>
      <c r="E24" s="376">
        <f t="shared" si="0"/>
        <v>57.27085330776607</v>
      </c>
      <c r="F24" s="398">
        <v>2086</v>
      </c>
      <c r="G24" s="378">
        <f t="shared" si="8"/>
        <v>1194.67</v>
      </c>
      <c r="H24" s="390">
        <f>SUM(I24:M24)</f>
        <v>1194.67</v>
      </c>
      <c r="I24" s="398"/>
      <c r="J24" s="398">
        <v>1194.67</v>
      </c>
      <c r="K24" s="398"/>
      <c r="L24" s="398"/>
      <c r="M24" s="398"/>
      <c r="N24" s="398"/>
      <c r="O24" s="383"/>
      <c r="P24" s="383"/>
      <c r="Q24" s="383"/>
      <c r="R24" s="383"/>
      <c r="S24" s="383"/>
      <c r="T24" s="383"/>
      <c r="U24" s="383"/>
      <c r="V24" s="383"/>
    </row>
    <row r="25" spans="1:22" ht="18" customHeight="1">
      <c r="A25" s="393"/>
      <c r="B25" s="396"/>
      <c r="C25" s="396">
        <v>4120</v>
      </c>
      <c r="D25" s="397" t="s">
        <v>315</v>
      </c>
      <c r="E25" s="376">
        <f t="shared" si="0"/>
        <v>70.23913043478261</v>
      </c>
      <c r="F25" s="398">
        <v>276</v>
      </c>
      <c r="G25" s="378">
        <f t="shared" si="8"/>
        <v>193.86</v>
      </c>
      <c r="H25" s="390">
        <f>SUM(I25:M25)</f>
        <v>193.86</v>
      </c>
      <c r="I25" s="398"/>
      <c r="J25" s="398">
        <v>193.86</v>
      </c>
      <c r="K25" s="398"/>
      <c r="L25" s="398"/>
      <c r="M25" s="398"/>
      <c r="N25" s="398"/>
      <c r="O25" s="383"/>
      <c r="P25" s="383"/>
      <c r="Q25" s="383"/>
      <c r="R25" s="383"/>
      <c r="S25" s="383"/>
      <c r="T25" s="383"/>
      <c r="U25" s="383"/>
      <c r="V25" s="383"/>
    </row>
    <row r="26" spans="1:22" ht="18" customHeight="1">
      <c r="A26" s="393"/>
      <c r="B26" s="396"/>
      <c r="C26" s="396">
        <v>4170</v>
      </c>
      <c r="D26" s="397" t="s">
        <v>403</v>
      </c>
      <c r="E26" s="376">
        <f t="shared" si="0"/>
        <v>86.53439419881155</v>
      </c>
      <c r="F26" s="398">
        <v>9929</v>
      </c>
      <c r="G26" s="378">
        <f t="shared" si="8"/>
        <v>8592</v>
      </c>
      <c r="H26" s="390">
        <f>SUM(I26:M26)</f>
        <v>8592</v>
      </c>
      <c r="I26" s="398">
        <v>8592</v>
      </c>
      <c r="J26" s="398"/>
      <c r="K26" s="398"/>
      <c r="L26" s="398"/>
      <c r="M26" s="398"/>
      <c r="N26" s="398"/>
      <c r="O26" s="383"/>
      <c r="P26" s="383"/>
      <c r="Q26" s="383"/>
      <c r="R26" s="383"/>
      <c r="S26" s="383"/>
      <c r="T26" s="383"/>
      <c r="U26" s="383"/>
      <c r="V26" s="383"/>
    </row>
    <row r="27" spans="1:22" ht="18" customHeight="1">
      <c r="A27" s="393"/>
      <c r="B27" s="396"/>
      <c r="C27" s="396">
        <v>4210</v>
      </c>
      <c r="D27" s="397" t="s">
        <v>291</v>
      </c>
      <c r="E27" s="376">
        <f t="shared" si="0"/>
        <v>68.92205128205127</v>
      </c>
      <c r="F27" s="398">
        <v>1950</v>
      </c>
      <c r="G27" s="378">
        <f t="shared" si="8"/>
        <v>1343.98</v>
      </c>
      <c r="H27" s="398">
        <v>1343.98</v>
      </c>
      <c r="I27" s="398"/>
      <c r="J27" s="398"/>
      <c r="K27" s="398"/>
      <c r="L27" s="398"/>
      <c r="M27" s="398"/>
      <c r="N27" s="398"/>
      <c r="O27" s="383"/>
      <c r="P27" s="383"/>
      <c r="Q27" s="383"/>
      <c r="R27" s="383"/>
      <c r="S27" s="383"/>
      <c r="T27" s="383"/>
      <c r="U27" s="383"/>
      <c r="V27" s="383"/>
    </row>
    <row r="28" spans="1:22" ht="18" customHeight="1">
      <c r="A28" s="393"/>
      <c r="B28" s="396"/>
      <c r="C28" s="396">
        <v>4300</v>
      </c>
      <c r="D28" s="397" t="s">
        <v>319</v>
      </c>
      <c r="E28" s="376">
        <f t="shared" si="0"/>
        <v>14.356102727032036</v>
      </c>
      <c r="F28" s="398">
        <v>7554</v>
      </c>
      <c r="G28" s="378">
        <f t="shared" si="8"/>
        <v>1084.46</v>
      </c>
      <c r="H28" s="398">
        <v>1084.46</v>
      </c>
      <c r="I28" s="398"/>
      <c r="J28" s="398"/>
      <c r="K28" s="398"/>
      <c r="L28" s="398"/>
      <c r="M28" s="398"/>
      <c r="N28" s="398"/>
      <c r="O28" s="383"/>
      <c r="P28" s="383"/>
      <c r="Q28" s="383"/>
      <c r="R28" s="383"/>
      <c r="S28" s="383"/>
      <c r="T28" s="383"/>
      <c r="U28" s="383"/>
      <c r="V28" s="383"/>
    </row>
    <row r="29" spans="1:22" ht="18" customHeight="1">
      <c r="A29" s="393"/>
      <c r="B29" s="396"/>
      <c r="C29" s="396">
        <v>4410</v>
      </c>
      <c r="D29" s="397" t="s">
        <v>345</v>
      </c>
      <c r="E29" s="376">
        <f t="shared" si="0"/>
        <v>33.2</v>
      </c>
      <c r="F29" s="398">
        <v>500</v>
      </c>
      <c r="G29" s="378">
        <f t="shared" si="8"/>
        <v>166</v>
      </c>
      <c r="H29" s="398">
        <v>166</v>
      </c>
      <c r="I29" s="398"/>
      <c r="J29" s="398"/>
      <c r="K29" s="398"/>
      <c r="L29" s="398"/>
      <c r="M29" s="398"/>
      <c r="N29" s="398"/>
      <c r="O29" s="383"/>
      <c r="P29" s="383"/>
      <c r="Q29" s="383"/>
      <c r="R29" s="383"/>
      <c r="S29" s="383"/>
      <c r="T29" s="383"/>
      <c r="U29" s="383"/>
      <c r="V29" s="383"/>
    </row>
    <row r="30" spans="1:22" ht="18" customHeight="1">
      <c r="A30" s="364">
        <v>852</v>
      </c>
      <c r="B30" s="364"/>
      <c r="C30" s="364"/>
      <c r="D30" s="382" t="s">
        <v>151</v>
      </c>
      <c r="E30" s="366">
        <f t="shared" si="0"/>
        <v>49.49410516450191</v>
      </c>
      <c r="F30" s="367">
        <f>F31+F51+F68+F70</f>
        <v>5654950</v>
      </c>
      <c r="G30" s="367">
        <f>SUM(G31+G51+G68+G70)</f>
        <v>2798866.900000001</v>
      </c>
      <c r="H30" s="367">
        <f aca="true" t="shared" si="9" ref="H30:N30">H31+H51+H68+H70</f>
        <v>2798866.900000001</v>
      </c>
      <c r="I30" s="367">
        <f t="shared" si="9"/>
        <v>193123.62</v>
      </c>
      <c r="J30" s="367">
        <f t="shared" si="9"/>
        <v>50247.95</v>
      </c>
      <c r="K30" s="367">
        <f t="shared" si="9"/>
        <v>0</v>
      </c>
      <c r="L30" s="367">
        <f t="shared" si="9"/>
        <v>0</v>
      </c>
      <c r="M30" s="367">
        <f t="shared" si="9"/>
        <v>2464309.46</v>
      </c>
      <c r="N30" s="367">
        <f t="shared" si="9"/>
        <v>0</v>
      </c>
      <c r="O30" s="383"/>
      <c r="P30" s="383"/>
      <c r="Q30" s="383"/>
      <c r="R30" s="383"/>
      <c r="S30" s="383"/>
      <c r="T30" s="383"/>
      <c r="U30" s="383"/>
      <c r="V30" s="383"/>
    </row>
    <row r="31" spans="1:22" ht="18" customHeight="1">
      <c r="A31" s="384"/>
      <c r="B31" s="384">
        <v>85203</v>
      </c>
      <c r="C31" s="384"/>
      <c r="D31" s="385" t="s">
        <v>205</v>
      </c>
      <c r="E31" s="373">
        <f t="shared" si="0"/>
        <v>53.265706463878324</v>
      </c>
      <c r="F31" s="386">
        <f>SUM(F32:F50)</f>
        <v>328750</v>
      </c>
      <c r="G31" s="386">
        <f>SUM(G32:G50)</f>
        <v>175111.00999999998</v>
      </c>
      <c r="H31" s="386">
        <f>SUM(H32:H50)</f>
        <v>175111.00999999998</v>
      </c>
      <c r="I31" s="386">
        <f>SUM(I32:I35)</f>
        <v>97140.23</v>
      </c>
      <c r="J31" s="386">
        <f>SUM(J34:J35)</f>
        <v>14065.06</v>
      </c>
      <c r="K31" s="386">
        <f>SUM(K32:K49)</f>
        <v>0</v>
      </c>
      <c r="L31" s="386">
        <f>SUM(L32:L49)</f>
        <v>0</v>
      </c>
      <c r="M31" s="386">
        <f>SUM(M32:M49)</f>
        <v>0</v>
      </c>
      <c r="N31" s="386">
        <f>SUM(N32:N49)</f>
        <v>0</v>
      </c>
      <c r="O31" s="383"/>
      <c r="P31" s="383"/>
      <c r="Q31" s="383"/>
      <c r="R31" s="383"/>
      <c r="S31" s="383"/>
      <c r="T31" s="383"/>
      <c r="U31" s="383"/>
      <c r="V31" s="383"/>
    </row>
    <row r="32" spans="1:22" ht="18" customHeight="1">
      <c r="A32" s="399"/>
      <c r="B32" s="388"/>
      <c r="C32" s="388">
        <v>4010</v>
      </c>
      <c r="D32" s="389" t="s">
        <v>285</v>
      </c>
      <c r="E32" s="376">
        <f t="shared" si="0"/>
        <v>46.85473741496599</v>
      </c>
      <c r="F32" s="390">
        <v>183750</v>
      </c>
      <c r="G32" s="378">
        <f aca="true" t="shared" si="10" ref="G32:G50">H32+N32</f>
        <v>86095.58</v>
      </c>
      <c r="H32" s="390">
        <f>SUM(I32:M32)</f>
        <v>86095.58</v>
      </c>
      <c r="I32" s="390">
        <v>86095.58</v>
      </c>
      <c r="J32" s="390"/>
      <c r="K32" s="390"/>
      <c r="L32" s="390"/>
      <c r="M32" s="390"/>
      <c r="N32" s="390"/>
      <c r="O32" s="383"/>
      <c r="P32" s="383"/>
      <c r="Q32" s="383"/>
      <c r="R32" s="383"/>
      <c r="S32" s="383"/>
      <c r="T32" s="383"/>
      <c r="U32" s="383"/>
      <c r="V32" s="383"/>
    </row>
    <row r="33" spans="1:22" ht="18" customHeight="1">
      <c r="A33" s="399"/>
      <c r="B33" s="388"/>
      <c r="C33" s="388">
        <v>4040</v>
      </c>
      <c r="D33" s="389" t="s">
        <v>286</v>
      </c>
      <c r="E33" s="376">
        <f t="shared" si="0"/>
        <v>91.27809917355371</v>
      </c>
      <c r="F33" s="390">
        <v>12100</v>
      </c>
      <c r="G33" s="378">
        <f t="shared" si="10"/>
        <v>11044.65</v>
      </c>
      <c r="H33" s="390">
        <f>SUM(I33:M33)</f>
        <v>11044.65</v>
      </c>
      <c r="I33" s="390">
        <v>11044.65</v>
      </c>
      <c r="J33" s="390"/>
      <c r="K33" s="390"/>
      <c r="L33" s="390"/>
      <c r="M33" s="390"/>
      <c r="N33" s="390"/>
      <c r="O33" s="383"/>
      <c r="P33" s="383"/>
      <c r="Q33" s="383"/>
      <c r="R33" s="383"/>
      <c r="S33" s="383"/>
      <c r="T33" s="383"/>
      <c r="U33" s="383"/>
      <c r="V33" s="383"/>
    </row>
    <row r="34" spans="1:22" ht="18" customHeight="1">
      <c r="A34" s="399"/>
      <c r="B34" s="388"/>
      <c r="C34" s="388">
        <v>4110</v>
      </c>
      <c r="D34" s="389" t="s">
        <v>287</v>
      </c>
      <c r="E34" s="376">
        <f t="shared" si="0"/>
        <v>40.68405748663101</v>
      </c>
      <c r="F34" s="390">
        <v>29920</v>
      </c>
      <c r="G34" s="378">
        <f t="shared" si="10"/>
        <v>12172.67</v>
      </c>
      <c r="H34" s="390">
        <f>SUM(I34:M34)</f>
        <v>12172.67</v>
      </c>
      <c r="I34" s="390"/>
      <c r="J34" s="390">
        <v>12172.67</v>
      </c>
      <c r="K34" s="390"/>
      <c r="L34" s="390"/>
      <c r="M34" s="390"/>
      <c r="N34" s="390"/>
      <c r="O34" s="383"/>
      <c r="P34" s="383"/>
      <c r="Q34" s="383"/>
      <c r="R34" s="383"/>
      <c r="S34" s="383"/>
      <c r="T34" s="383"/>
      <c r="U34" s="383"/>
      <c r="V34" s="383"/>
    </row>
    <row r="35" spans="1:22" ht="18" customHeight="1">
      <c r="A35" s="399"/>
      <c r="B35" s="388"/>
      <c r="C35" s="388">
        <v>4120</v>
      </c>
      <c r="D35" s="389" t="s">
        <v>288</v>
      </c>
      <c r="E35" s="376">
        <f t="shared" si="0"/>
        <v>39.5897489539749</v>
      </c>
      <c r="F35" s="390">
        <v>4780</v>
      </c>
      <c r="G35" s="378">
        <f t="shared" si="10"/>
        <v>1892.39</v>
      </c>
      <c r="H35" s="390">
        <f>SUM(I35:M35)</f>
        <v>1892.39</v>
      </c>
      <c r="I35" s="390"/>
      <c r="J35" s="390">
        <v>1892.39</v>
      </c>
      <c r="K35" s="390"/>
      <c r="L35" s="390"/>
      <c r="M35" s="390"/>
      <c r="N35" s="390"/>
      <c r="O35" s="383"/>
      <c r="P35" s="383"/>
      <c r="Q35" s="383"/>
      <c r="R35" s="383"/>
      <c r="S35" s="383"/>
      <c r="T35" s="383"/>
      <c r="U35" s="383"/>
      <c r="V35" s="383"/>
    </row>
    <row r="36" spans="1:22" ht="18" customHeight="1">
      <c r="A36" s="399"/>
      <c r="B36" s="388"/>
      <c r="C36" s="388">
        <v>4170</v>
      </c>
      <c r="D36" s="389" t="s">
        <v>403</v>
      </c>
      <c r="E36" s="376">
        <f t="shared" si="0"/>
        <v>29.0493006993007</v>
      </c>
      <c r="F36" s="390">
        <v>14300</v>
      </c>
      <c r="G36" s="378">
        <f t="shared" si="10"/>
        <v>4154.05</v>
      </c>
      <c r="H36" s="390">
        <f>SUM(I36:M36)</f>
        <v>4154.05</v>
      </c>
      <c r="I36" s="390">
        <v>4154.05</v>
      </c>
      <c r="J36" s="390"/>
      <c r="K36" s="390"/>
      <c r="L36" s="390"/>
      <c r="M36" s="390"/>
      <c r="N36" s="390"/>
      <c r="O36" s="383"/>
      <c r="P36" s="383"/>
      <c r="Q36" s="383"/>
      <c r="R36" s="383"/>
      <c r="S36" s="383"/>
      <c r="T36" s="383"/>
      <c r="U36" s="383"/>
      <c r="V36" s="383"/>
    </row>
    <row r="37" spans="1:22" ht="18" customHeight="1">
      <c r="A37" s="399"/>
      <c r="B37" s="388"/>
      <c r="C37" s="388">
        <v>4210</v>
      </c>
      <c r="D37" s="389" t="s">
        <v>268</v>
      </c>
      <c r="E37" s="376">
        <f t="shared" si="0"/>
        <v>88.21321138211383</v>
      </c>
      <c r="F37" s="390">
        <v>24600</v>
      </c>
      <c r="G37" s="378">
        <f t="shared" si="10"/>
        <v>21700.45</v>
      </c>
      <c r="H37" s="390">
        <v>21700.45</v>
      </c>
      <c r="I37" s="390"/>
      <c r="J37" s="390"/>
      <c r="K37" s="390"/>
      <c r="L37" s="390"/>
      <c r="M37" s="390"/>
      <c r="N37" s="390"/>
      <c r="O37" s="383"/>
      <c r="P37" s="383"/>
      <c r="Q37" s="383"/>
      <c r="R37" s="383"/>
      <c r="S37" s="383"/>
      <c r="T37" s="383"/>
      <c r="U37" s="383"/>
      <c r="V37" s="383"/>
    </row>
    <row r="38" spans="1:22" ht="18" customHeight="1">
      <c r="A38" s="399"/>
      <c r="B38" s="388"/>
      <c r="C38" s="388">
        <v>4260</v>
      </c>
      <c r="D38" s="389" t="s">
        <v>354</v>
      </c>
      <c r="E38" s="376">
        <f t="shared" si="0"/>
        <v>99.6846511627907</v>
      </c>
      <c r="F38" s="390">
        <v>20425</v>
      </c>
      <c r="G38" s="378">
        <f t="shared" si="10"/>
        <v>20360.59</v>
      </c>
      <c r="H38" s="390">
        <v>20360.59</v>
      </c>
      <c r="I38" s="390"/>
      <c r="J38" s="390"/>
      <c r="K38" s="390"/>
      <c r="L38" s="390"/>
      <c r="M38" s="390"/>
      <c r="N38" s="390"/>
      <c r="O38" s="383"/>
      <c r="P38" s="383"/>
      <c r="Q38" s="383"/>
      <c r="R38" s="383"/>
      <c r="S38" s="383"/>
      <c r="T38" s="383"/>
      <c r="U38" s="383"/>
      <c r="V38" s="383"/>
    </row>
    <row r="39" spans="1:22" ht="18" customHeight="1">
      <c r="A39" s="399"/>
      <c r="B39" s="388"/>
      <c r="C39" s="388">
        <v>4270</v>
      </c>
      <c r="D39" s="389" t="s">
        <v>293</v>
      </c>
      <c r="E39" s="376">
        <f t="shared" si="0"/>
        <v>0</v>
      </c>
      <c r="F39" s="390">
        <v>8000</v>
      </c>
      <c r="G39" s="378">
        <f t="shared" si="10"/>
        <v>0</v>
      </c>
      <c r="H39" s="390">
        <v>0</v>
      </c>
      <c r="I39" s="390"/>
      <c r="J39" s="390"/>
      <c r="K39" s="390"/>
      <c r="L39" s="390"/>
      <c r="M39" s="390"/>
      <c r="N39" s="390"/>
      <c r="O39" s="383"/>
      <c r="P39" s="383"/>
      <c r="Q39" s="383"/>
      <c r="R39" s="383"/>
      <c r="S39" s="383"/>
      <c r="T39" s="383"/>
      <c r="U39" s="383"/>
      <c r="V39" s="383"/>
    </row>
    <row r="40" spans="1:22" ht="18" customHeight="1">
      <c r="A40" s="399"/>
      <c r="B40" s="388"/>
      <c r="C40" s="388">
        <v>4280</v>
      </c>
      <c r="D40" s="389" t="s">
        <v>294</v>
      </c>
      <c r="E40" s="376">
        <f aca="true" t="shared" si="11" ref="E40:E71">G40/F40*100</f>
        <v>100</v>
      </c>
      <c r="F40" s="390">
        <v>262</v>
      </c>
      <c r="G40" s="378">
        <f t="shared" si="10"/>
        <v>262</v>
      </c>
      <c r="H40" s="390">
        <v>262</v>
      </c>
      <c r="I40" s="390"/>
      <c r="J40" s="390"/>
      <c r="K40" s="390"/>
      <c r="L40" s="390"/>
      <c r="M40" s="390"/>
      <c r="N40" s="390"/>
      <c r="O40" s="383"/>
      <c r="P40" s="383"/>
      <c r="Q40" s="383"/>
      <c r="R40" s="383"/>
      <c r="S40" s="383"/>
      <c r="T40" s="383"/>
      <c r="U40" s="383"/>
      <c r="V40" s="383"/>
    </row>
    <row r="41" spans="1:22" ht="18" customHeight="1">
      <c r="A41" s="399"/>
      <c r="B41" s="388"/>
      <c r="C41" s="388">
        <v>4300</v>
      </c>
      <c r="D41" s="389" t="s">
        <v>261</v>
      </c>
      <c r="E41" s="376">
        <f t="shared" si="11"/>
        <v>61.7787084983247</v>
      </c>
      <c r="F41" s="390">
        <v>13132</v>
      </c>
      <c r="G41" s="378">
        <f t="shared" si="10"/>
        <v>8112.78</v>
      </c>
      <c r="H41" s="390">
        <v>8112.78</v>
      </c>
      <c r="I41" s="390"/>
      <c r="J41" s="390"/>
      <c r="K41" s="390"/>
      <c r="L41" s="390"/>
      <c r="M41" s="390"/>
      <c r="N41" s="390"/>
      <c r="O41" s="383"/>
      <c r="P41" s="383"/>
      <c r="Q41" s="383"/>
      <c r="R41" s="383"/>
      <c r="S41" s="383"/>
      <c r="T41" s="383"/>
      <c r="U41" s="383"/>
      <c r="V41" s="383"/>
    </row>
    <row r="42" spans="1:22" ht="18" customHeight="1">
      <c r="A42" s="399"/>
      <c r="B42" s="388"/>
      <c r="C42" s="388">
        <v>4350</v>
      </c>
      <c r="D42" s="400" t="s">
        <v>296</v>
      </c>
      <c r="E42" s="376">
        <f t="shared" si="11"/>
        <v>30</v>
      </c>
      <c r="F42" s="390">
        <v>600</v>
      </c>
      <c r="G42" s="378">
        <f t="shared" si="10"/>
        <v>180</v>
      </c>
      <c r="H42" s="390">
        <v>180</v>
      </c>
      <c r="I42" s="390"/>
      <c r="J42" s="390"/>
      <c r="K42" s="390"/>
      <c r="L42" s="390"/>
      <c r="M42" s="390"/>
      <c r="N42" s="390"/>
      <c r="O42" s="383"/>
      <c r="P42" s="383"/>
      <c r="Q42" s="383"/>
      <c r="R42" s="383"/>
      <c r="S42" s="383"/>
      <c r="T42" s="383"/>
      <c r="U42" s="383"/>
      <c r="V42" s="383"/>
    </row>
    <row r="43" spans="1:22" ht="18.75">
      <c r="A43" s="399"/>
      <c r="B43" s="388"/>
      <c r="C43" s="388">
        <v>4360</v>
      </c>
      <c r="D43" s="400" t="s">
        <v>297</v>
      </c>
      <c r="E43" s="376">
        <f t="shared" si="11"/>
        <v>41.66666666666667</v>
      </c>
      <c r="F43" s="390">
        <v>360</v>
      </c>
      <c r="G43" s="378">
        <f t="shared" si="10"/>
        <v>150</v>
      </c>
      <c r="H43" s="390">
        <v>150</v>
      </c>
      <c r="I43" s="390"/>
      <c r="J43" s="390"/>
      <c r="K43" s="390"/>
      <c r="L43" s="390"/>
      <c r="M43" s="390"/>
      <c r="N43" s="390"/>
      <c r="O43" s="383"/>
      <c r="P43" s="383"/>
      <c r="Q43" s="383"/>
      <c r="R43" s="383"/>
      <c r="S43" s="383"/>
      <c r="T43" s="383"/>
      <c r="U43" s="383"/>
      <c r="V43" s="383"/>
    </row>
    <row r="44" spans="1:22" ht="18.75">
      <c r="A44" s="399"/>
      <c r="B44" s="388"/>
      <c r="C44" s="388">
        <v>4370</v>
      </c>
      <c r="D44" s="389" t="s">
        <v>429</v>
      </c>
      <c r="E44" s="376">
        <f t="shared" si="11"/>
        <v>36.199305555555554</v>
      </c>
      <c r="F44" s="390">
        <v>1440</v>
      </c>
      <c r="G44" s="378">
        <f t="shared" si="10"/>
        <v>521.27</v>
      </c>
      <c r="H44" s="390">
        <v>521.27</v>
      </c>
      <c r="I44" s="390"/>
      <c r="J44" s="390"/>
      <c r="K44" s="390"/>
      <c r="L44" s="390"/>
      <c r="M44" s="390"/>
      <c r="N44" s="390"/>
      <c r="O44" s="383"/>
      <c r="P44" s="383"/>
      <c r="Q44" s="383"/>
      <c r="R44" s="383"/>
      <c r="S44" s="383"/>
      <c r="T44" s="383"/>
      <c r="U44" s="383"/>
      <c r="V44" s="383"/>
    </row>
    <row r="45" spans="1:22" ht="18" customHeight="1">
      <c r="A45" s="399"/>
      <c r="B45" s="388"/>
      <c r="C45" s="388">
        <v>4410</v>
      </c>
      <c r="D45" s="389" t="s">
        <v>301</v>
      </c>
      <c r="E45" s="376">
        <f t="shared" si="11"/>
        <v>100</v>
      </c>
      <c r="F45" s="390">
        <v>28</v>
      </c>
      <c r="G45" s="378">
        <f t="shared" si="10"/>
        <v>28</v>
      </c>
      <c r="H45" s="390">
        <v>28</v>
      </c>
      <c r="I45" s="390"/>
      <c r="J45" s="390"/>
      <c r="K45" s="390"/>
      <c r="L45" s="390"/>
      <c r="M45" s="390"/>
      <c r="N45" s="390"/>
      <c r="O45" s="383"/>
      <c r="P45" s="383"/>
      <c r="Q45" s="383"/>
      <c r="R45" s="383"/>
      <c r="S45" s="383"/>
      <c r="T45" s="383"/>
      <c r="U45" s="383"/>
      <c r="V45" s="383"/>
    </row>
    <row r="46" spans="1:22" ht="18" customHeight="1">
      <c r="A46" s="399"/>
      <c r="B46" s="388"/>
      <c r="C46" s="388">
        <v>4430</v>
      </c>
      <c r="D46" s="389" t="s">
        <v>274</v>
      </c>
      <c r="E46" s="376">
        <f t="shared" si="11"/>
        <v>48.04270462633452</v>
      </c>
      <c r="F46" s="390">
        <v>1967</v>
      </c>
      <c r="G46" s="378">
        <f t="shared" si="10"/>
        <v>945</v>
      </c>
      <c r="H46" s="390">
        <v>945</v>
      </c>
      <c r="I46" s="390"/>
      <c r="J46" s="390"/>
      <c r="K46" s="390"/>
      <c r="L46" s="390"/>
      <c r="M46" s="390"/>
      <c r="N46" s="390"/>
      <c r="O46" s="383"/>
      <c r="P46" s="383"/>
      <c r="Q46" s="383"/>
      <c r="R46" s="383"/>
      <c r="S46" s="383"/>
      <c r="T46" s="383"/>
      <c r="U46" s="383"/>
      <c r="V46" s="383"/>
    </row>
    <row r="47" spans="1:22" ht="18" customHeight="1">
      <c r="A47" s="399"/>
      <c r="B47" s="388"/>
      <c r="C47" s="388">
        <v>4440</v>
      </c>
      <c r="D47" s="389" t="s">
        <v>346</v>
      </c>
      <c r="E47" s="376">
        <f t="shared" si="11"/>
        <v>59.66666666666667</v>
      </c>
      <c r="F47" s="390">
        <v>10800</v>
      </c>
      <c r="G47" s="378">
        <f t="shared" si="10"/>
        <v>6444</v>
      </c>
      <c r="H47" s="390">
        <v>6444</v>
      </c>
      <c r="I47" s="390"/>
      <c r="J47" s="390"/>
      <c r="K47" s="390"/>
      <c r="L47" s="390"/>
      <c r="M47" s="390"/>
      <c r="N47" s="390"/>
      <c r="O47" s="383"/>
      <c r="P47" s="383"/>
      <c r="Q47" s="383"/>
      <c r="R47" s="383"/>
      <c r="S47" s="383"/>
      <c r="T47" s="383"/>
      <c r="U47" s="383"/>
      <c r="V47" s="383"/>
    </row>
    <row r="48" spans="1:22" ht="31.5" customHeight="1">
      <c r="A48" s="399"/>
      <c r="B48" s="388"/>
      <c r="C48" s="388">
        <v>4700</v>
      </c>
      <c r="D48" s="389" t="s">
        <v>305</v>
      </c>
      <c r="E48" s="376">
        <f t="shared" si="11"/>
        <v>0</v>
      </c>
      <c r="F48" s="390">
        <v>738</v>
      </c>
      <c r="G48" s="378">
        <f t="shared" si="10"/>
        <v>0</v>
      </c>
      <c r="H48" s="390">
        <v>0</v>
      </c>
      <c r="I48" s="390"/>
      <c r="J48" s="390"/>
      <c r="K48" s="390"/>
      <c r="L48" s="390"/>
      <c r="M48" s="390"/>
      <c r="N48" s="390"/>
      <c r="O48" s="383"/>
      <c r="P48" s="383"/>
      <c r="Q48" s="383"/>
      <c r="R48" s="383"/>
      <c r="S48" s="383"/>
      <c r="T48" s="383"/>
      <c r="U48" s="383"/>
      <c r="V48" s="383"/>
    </row>
    <row r="49" spans="1:22" ht="37.5">
      <c r="A49" s="399"/>
      <c r="B49" s="388"/>
      <c r="C49" s="388">
        <v>4740</v>
      </c>
      <c r="D49" s="389" t="s">
        <v>430</v>
      </c>
      <c r="E49" s="376">
        <f t="shared" si="11"/>
        <v>0</v>
      </c>
      <c r="F49" s="390">
        <v>500</v>
      </c>
      <c r="G49" s="378">
        <f t="shared" si="10"/>
        <v>0</v>
      </c>
      <c r="H49" s="390">
        <v>0</v>
      </c>
      <c r="I49" s="390"/>
      <c r="J49" s="390"/>
      <c r="K49" s="390"/>
      <c r="L49" s="390"/>
      <c r="M49" s="390"/>
      <c r="N49" s="390"/>
      <c r="O49" s="383"/>
      <c r="P49" s="383"/>
      <c r="Q49" s="383"/>
      <c r="R49" s="383"/>
      <c r="S49" s="383"/>
      <c r="T49" s="383"/>
      <c r="U49" s="383"/>
      <c r="V49" s="383"/>
    </row>
    <row r="50" spans="1:22" ht="18.75">
      <c r="A50" s="399"/>
      <c r="B50" s="388"/>
      <c r="C50" s="388">
        <v>4750</v>
      </c>
      <c r="D50" s="389" t="s">
        <v>307</v>
      </c>
      <c r="E50" s="376">
        <f t="shared" si="11"/>
        <v>99.95992366412213</v>
      </c>
      <c r="F50" s="390">
        <v>1048</v>
      </c>
      <c r="G50" s="378">
        <f t="shared" si="10"/>
        <v>1047.58</v>
      </c>
      <c r="H50" s="390">
        <v>1047.58</v>
      </c>
      <c r="I50" s="390"/>
      <c r="J50" s="390"/>
      <c r="K50" s="390"/>
      <c r="L50" s="390"/>
      <c r="M50" s="390"/>
      <c r="N50" s="390"/>
      <c r="O50" s="383"/>
      <c r="P50" s="383"/>
      <c r="Q50" s="383"/>
      <c r="R50" s="383"/>
      <c r="S50" s="383"/>
      <c r="T50" s="383"/>
      <c r="U50" s="383"/>
      <c r="V50" s="383"/>
    </row>
    <row r="51" spans="1:22" ht="37.5">
      <c r="A51" s="401"/>
      <c r="B51" s="384">
        <v>85212</v>
      </c>
      <c r="C51" s="384"/>
      <c r="D51" s="385" t="s">
        <v>385</v>
      </c>
      <c r="E51" s="373">
        <f t="shared" si="11"/>
        <v>49.28183546234511</v>
      </c>
      <c r="F51" s="386">
        <f aca="true" t="shared" si="12" ref="F51:N51">SUM(F52:F67)</f>
        <v>5245000</v>
      </c>
      <c r="G51" s="386">
        <f t="shared" si="12"/>
        <v>2584832.270000001</v>
      </c>
      <c r="H51" s="386">
        <f t="shared" si="12"/>
        <v>2584832.270000001</v>
      </c>
      <c r="I51" s="386">
        <f t="shared" si="12"/>
        <v>67265.74</v>
      </c>
      <c r="J51" s="386">
        <f t="shared" si="12"/>
        <v>31386.1</v>
      </c>
      <c r="K51" s="386">
        <f t="shared" si="12"/>
        <v>0</v>
      </c>
      <c r="L51" s="386">
        <f t="shared" si="12"/>
        <v>0</v>
      </c>
      <c r="M51" s="386">
        <f t="shared" si="12"/>
        <v>2464309.46</v>
      </c>
      <c r="N51" s="386">
        <f t="shared" si="12"/>
        <v>0</v>
      </c>
      <c r="O51" s="383"/>
      <c r="P51" s="383"/>
      <c r="Q51" s="383"/>
      <c r="R51" s="383"/>
      <c r="S51" s="383"/>
      <c r="T51" s="383"/>
      <c r="U51" s="383"/>
      <c r="V51" s="383"/>
    </row>
    <row r="52" spans="1:22" ht="18" customHeight="1">
      <c r="A52" s="399"/>
      <c r="B52" s="388"/>
      <c r="C52" s="388">
        <v>3110</v>
      </c>
      <c r="D52" s="389" t="s">
        <v>391</v>
      </c>
      <c r="E52" s="376">
        <f t="shared" si="11"/>
        <v>48.902276984306994</v>
      </c>
      <c r="F52" s="390">
        <v>5039253</v>
      </c>
      <c r="G52" s="390">
        <v>2464309.46</v>
      </c>
      <c r="H52" s="390">
        <v>2464309.46</v>
      </c>
      <c r="I52" s="390"/>
      <c r="J52" s="390"/>
      <c r="K52" s="390"/>
      <c r="L52" s="390"/>
      <c r="M52" s="390">
        <v>2464309.46</v>
      </c>
      <c r="N52" s="390"/>
      <c r="O52" s="383"/>
      <c r="P52" s="383"/>
      <c r="Q52" s="383"/>
      <c r="R52" s="383"/>
      <c r="S52" s="383"/>
      <c r="T52" s="383"/>
      <c r="U52" s="383"/>
      <c r="V52" s="383"/>
    </row>
    <row r="53" spans="1:22" ht="18" customHeight="1">
      <c r="A53" s="399"/>
      <c r="B53" s="388"/>
      <c r="C53" s="388">
        <v>4010</v>
      </c>
      <c r="D53" s="389" t="s">
        <v>285</v>
      </c>
      <c r="E53" s="376">
        <f t="shared" si="11"/>
        <v>47.95506963315218</v>
      </c>
      <c r="F53" s="390">
        <v>117760</v>
      </c>
      <c r="G53" s="390">
        <v>56471.89</v>
      </c>
      <c r="H53" s="390">
        <v>56471.89</v>
      </c>
      <c r="I53" s="390">
        <v>56471.89</v>
      </c>
      <c r="J53" s="390"/>
      <c r="K53" s="390"/>
      <c r="L53" s="390"/>
      <c r="M53" s="390"/>
      <c r="N53" s="390"/>
      <c r="O53" s="383"/>
      <c r="P53" s="383"/>
      <c r="Q53" s="383"/>
      <c r="R53" s="383"/>
      <c r="S53" s="383"/>
      <c r="T53" s="383"/>
      <c r="U53" s="383"/>
      <c r="V53" s="383"/>
    </row>
    <row r="54" spans="1:22" ht="18" customHeight="1">
      <c r="A54" s="399"/>
      <c r="B54" s="388"/>
      <c r="C54" s="388">
        <v>4040</v>
      </c>
      <c r="D54" s="389" t="s">
        <v>286</v>
      </c>
      <c r="E54" s="376">
        <f t="shared" si="11"/>
        <v>97.9478221415608</v>
      </c>
      <c r="F54" s="390">
        <v>11020</v>
      </c>
      <c r="G54" s="390">
        <v>10793.85</v>
      </c>
      <c r="H54" s="390">
        <v>10793.85</v>
      </c>
      <c r="I54" s="390">
        <v>10793.85</v>
      </c>
      <c r="J54" s="390"/>
      <c r="K54" s="390"/>
      <c r="L54" s="390"/>
      <c r="M54" s="390"/>
      <c r="N54" s="390"/>
      <c r="O54" s="383"/>
      <c r="P54" s="383"/>
      <c r="Q54" s="383"/>
      <c r="R54" s="383"/>
      <c r="S54" s="383"/>
      <c r="T54" s="383"/>
      <c r="U54" s="383"/>
      <c r="V54" s="383"/>
    </row>
    <row r="55" spans="1:22" ht="18" customHeight="1">
      <c r="A55" s="399"/>
      <c r="B55" s="388"/>
      <c r="C55" s="388">
        <v>4110</v>
      </c>
      <c r="D55" s="389" t="s">
        <v>287</v>
      </c>
      <c r="E55" s="376">
        <f t="shared" si="11"/>
        <v>85.32347420510779</v>
      </c>
      <c r="F55" s="390">
        <v>35162</v>
      </c>
      <c r="G55" s="390">
        <v>30001.44</v>
      </c>
      <c r="H55" s="390">
        <v>30001.44</v>
      </c>
      <c r="I55" s="390"/>
      <c r="J55" s="390">
        <v>30001.44</v>
      </c>
      <c r="K55" s="390"/>
      <c r="L55" s="390"/>
      <c r="M55" s="390"/>
      <c r="N55" s="390"/>
      <c r="O55" s="383"/>
      <c r="P55" s="383"/>
      <c r="Q55" s="383"/>
      <c r="R55" s="383"/>
      <c r="S55" s="383"/>
      <c r="T55" s="383"/>
      <c r="U55" s="383"/>
      <c r="V55" s="383"/>
    </row>
    <row r="56" spans="1:22" ht="18" customHeight="1">
      <c r="A56" s="399"/>
      <c r="B56" s="388"/>
      <c r="C56" s="388">
        <v>4120</v>
      </c>
      <c r="D56" s="389" t="s">
        <v>288</v>
      </c>
      <c r="E56" s="376">
        <f t="shared" si="11"/>
        <v>43.88779714738511</v>
      </c>
      <c r="F56" s="390">
        <v>3155</v>
      </c>
      <c r="G56" s="390">
        <v>1384.66</v>
      </c>
      <c r="H56" s="390">
        <v>1384.66</v>
      </c>
      <c r="I56" s="390"/>
      <c r="J56" s="390">
        <v>1384.66</v>
      </c>
      <c r="K56" s="390"/>
      <c r="L56" s="390"/>
      <c r="M56" s="390"/>
      <c r="N56" s="390"/>
      <c r="O56" s="383"/>
      <c r="P56" s="383"/>
      <c r="Q56" s="383"/>
      <c r="R56" s="383"/>
      <c r="S56" s="383"/>
      <c r="T56" s="383"/>
      <c r="U56" s="383"/>
      <c r="V56" s="383"/>
    </row>
    <row r="57" spans="1:22" ht="18" customHeight="1">
      <c r="A57" s="399"/>
      <c r="B57" s="388"/>
      <c r="C57" s="388">
        <v>4210</v>
      </c>
      <c r="D57" s="389" t="s">
        <v>268</v>
      </c>
      <c r="E57" s="376">
        <f t="shared" si="11"/>
        <v>97.89755555555556</v>
      </c>
      <c r="F57" s="390">
        <v>4500</v>
      </c>
      <c r="G57" s="390">
        <v>4405.39</v>
      </c>
      <c r="H57" s="390">
        <v>4405.39</v>
      </c>
      <c r="I57" s="390"/>
      <c r="J57" s="390"/>
      <c r="K57" s="390"/>
      <c r="L57" s="390"/>
      <c r="M57" s="390"/>
      <c r="N57" s="390"/>
      <c r="O57" s="383"/>
      <c r="P57" s="383"/>
      <c r="Q57" s="383"/>
      <c r="R57" s="383"/>
      <c r="S57" s="383"/>
      <c r="T57" s="383"/>
      <c r="U57" s="383"/>
      <c r="V57" s="383"/>
    </row>
    <row r="58" spans="1:22" ht="18" customHeight="1">
      <c r="A58" s="399"/>
      <c r="B58" s="388"/>
      <c r="C58" s="388">
        <v>4280</v>
      </c>
      <c r="D58" s="389" t="s">
        <v>337</v>
      </c>
      <c r="E58" s="376">
        <f t="shared" si="11"/>
        <v>0</v>
      </c>
      <c r="F58" s="390">
        <v>150</v>
      </c>
      <c r="G58" s="390">
        <v>0</v>
      </c>
      <c r="H58" s="390">
        <v>0</v>
      </c>
      <c r="I58" s="390"/>
      <c r="J58" s="390"/>
      <c r="K58" s="390"/>
      <c r="L58" s="390"/>
      <c r="M58" s="390"/>
      <c r="N58" s="390"/>
      <c r="O58" s="383"/>
      <c r="P58" s="383"/>
      <c r="Q58" s="383"/>
      <c r="R58" s="383"/>
      <c r="S58" s="383"/>
      <c r="T58" s="383"/>
      <c r="U58" s="383"/>
      <c r="V58" s="383"/>
    </row>
    <row r="59" spans="1:22" ht="18" customHeight="1">
      <c r="A59" s="399"/>
      <c r="B59" s="388"/>
      <c r="C59" s="388">
        <v>4300</v>
      </c>
      <c r="D59" s="389" t="s">
        <v>261</v>
      </c>
      <c r="E59" s="376">
        <f t="shared" si="11"/>
        <v>42.521980564553445</v>
      </c>
      <c r="F59" s="390">
        <v>17288</v>
      </c>
      <c r="G59" s="390">
        <v>7351.2</v>
      </c>
      <c r="H59" s="390">
        <v>7351.2</v>
      </c>
      <c r="I59" s="390"/>
      <c r="J59" s="390"/>
      <c r="K59" s="390"/>
      <c r="L59" s="390"/>
      <c r="M59" s="390"/>
      <c r="N59" s="390"/>
      <c r="O59" s="383"/>
      <c r="P59" s="383"/>
      <c r="Q59" s="383"/>
      <c r="R59" s="383"/>
      <c r="S59" s="383"/>
      <c r="T59" s="383"/>
      <c r="U59" s="383"/>
      <c r="V59" s="383"/>
    </row>
    <row r="60" spans="1:22" ht="18.75">
      <c r="A60" s="399"/>
      <c r="B60" s="388"/>
      <c r="C60" s="388">
        <v>4370</v>
      </c>
      <c r="D60" s="389" t="s">
        <v>429</v>
      </c>
      <c r="E60" s="376">
        <f t="shared" si="11"/>
        <v>23.8288</v>
      </c>
      <c r="F60" s="390">
        <v>2500</v>
      </c>
      <c r="G60" s="390">
        <v>595.72</v>
      </c>
      <c r="H60" s="390">
        <v>595.72</v>
      </c>
      <c r="I60" s="390"/>
      <c r="J60" s="390"/>
      <c r="K60" s="390"/>
      <c r="L60" s="390"/>
      <c r="M60" s="390"/>
      <c r="N60" s="390"/>
      <c r="O60" s="383"/>
      <c r="P60" s="383"/>
      <c r="Q60" s="383"/>
      <c r="R60" s="383"/>
      <c r="S60" s="383"/>
      <c r="T60" s="383"/>
      <c r="U60" s="383"/>
      <c r="V60" s="383"/>
    </row>
    <row r="61" spans="1:22" ht="18" customHeight="1">
      <c r="A61" s="399"/>
      <c r="B61" s="388"/>
      <c r="C61" s="388">
        <v>4380</v>
      </c>
      <c r="D61" s="389" t="s">
        <v>299</v>
      </c>
      <c r="E61" s="376">
        <f t="shared" si="11"/>
        <v>0</v>
      </c>
      <c r="F61" s="390">
        <v>300</v>
      </c>
      <c r="G61" s="390">
        <v>0</v>
      </c>
      <c r="H61" s="390">
        <v>0</v>
      </c>
      <c r="I61" s="390"/>
      <c r="J61" s="390"/>
      <c r="K61" s="390"/>
      <c r="L61" s="390"/>
      <c r="M61" s="390"/>
      <c r="N61" s="390"/>
      <c r="O61" s="383"/>
      <c r="P61" s="383"/>
      <c r="Q61" s="383"/>
      <c r="R61" s="383"/>
      <c r="S61" s="383"/>
      <c r="T61" s="383"/>
      <c r="U61" s="383"/>
      <c r="V61" s="383"/>
    </row>
    <row r="62" spans="1:22" ht="18" customHeight="1">
      <c r="A62" s="399"/>
      <c r="B62" s="388"/>
      <c r="C62" s="388">
        <v>4410</v>
      </c>
      <c r="D62" s="389" t="s">
        <v>301</v>
      </c>
      <c r="E62" s="376">
        <f t="shared" si="11"/>
        <v>100.05215419501134</v>
      </c>
      <c r="F62" s="390">
        <v>882</v>
      </c>
      <c r="G62" s="390">
        <v>882.46</v>
      </c>
      <c r="H62" s="390">
        <v>882.46</v>
      </c>
      <c r="I62" s="390"/>
      <c r="J62" s="390"/>
      <c r="K62" s="390"/>
      <c r="L62" s="390"/>
      <c r="M62" s="390"/>
      <c r="N62" s="390"/>
      <c r="O62" s="383"/>
      <c r="P62" s="383"/>
      <c r="Q62" s="383"/>
      <c r="R62" s="383"/>
      <c r="S62" s="383"/>
      <c r="T62" s="383"/>
      <c r="U62" s="383"/>
      <c r="V62" s="383"/>
    </row>
    <row r="63" spans="1:22" ht="18" customHeight="1">
      <c r="A63" s="399"/>
      <c r="B63" s="388"/>
      <c r="C63" s="388">
        <v>4430</v>
      </c>
      <c r="D63" s="389" t="s">
        <v>274</v>
      </c>
      <c r="E63" s="376">
        <f t="shared" si="11"/>
        <v>1.0416666666666665</v>
      </c>
      <c r="F63" s="390">
        <v>1200</v>
      </c>
      <c r="G63" s="390">
        <v>12.5</v>
      </c>
      <c r="H63" s="390">
        <v>12.5</v>
      </c>
      <c r="I63" s="390"/>
      <c r="J63" s="390"/>
      <c r="K63" s="390"/>
      <c r="L63" s="390"/>
      <c r="M63" s="390"/>
      <c r="N63" s="390"/>
      <c r="O63" s="383"/>
      <c r="P63" s="383"/>
      <c r="Q63" s="383"/>
      <c r="R63" s="383"/>
      <c r="S63" s="383"/>
      <c r="T63" s="383"/>
      <c r="U63" s="383"/>
      <c r="V63" s="383"/>
    </row>
    <row r="64" spans="1:22" ht="18" customHeight="1">
      <c r="A64" s="399"/>
      <c r="B64" s="388"/>
      <c r="C64" s="388">
        <v>4440</v>
      </c>
      <c r="D64" s="389" t="s">
        <v>303</v>
      </c>
      <c r="E64" s="376">
        <f t="shared" si="11"/>
        <v>71.45454545454545</v>
      </c>
      <c r="F64" s="390">
        <v>5500</v>
      </c>
      <c r="G64" s="390">
        <v>3930</v>
      </c>
      <c r="H64" s="390">
        <v>3930</v>
      </c>
      <c r="I64" s="390"/>
      <c r="J64" s="390"/>
      <c r="K64" s="390"/>
      <c r="L64" s="390"/>
      <c r="M64" s="390"/>
      <c r="N64" s="390"/>
      <c r="O64" s="383"/>
      <c r="P64" s="383"/>
      <c r="Q64" s="383"/>
      <c r="R64" s="383"/>
      <c r="S64" s="383"/>
      <c r="T64" s="383"/>
      <c r="U64" s="383"/>
      <c r="V64" s="383"/>
    </row>
    <row r="65" spans="1:22" ht="37.5">
      <c r="A65" s="399"/>
      <c r="B65" s="388"/>
      <c r="C65" s="388">
        <v>4700</v>
      </c>
      <c r="D65" s="389" t="s">
        <v>384</v>
      </c>
      <c r="E65" s="376">
        <f t="shared" si="11"/>
        <v>56.99999999999999</v>
      </c>
      <c r="F65" s="390">
        <v>1000</v>
      </c>
      <c r="G65" s="390">
        <v>570</v>
      </c>
      <c r="H65" s="390">
        <v>570</v>
      </c>
      <c r="I65" s="390"/>
      <c r="J65" s="390"/>
      <c r="K65" s="390"/>
      <c r="L65" s="390"/>
      <c r="M65" s="390"/>
      <c r="N65" s="390"/>
      <c r="O65" s="383"/>
      <c r="P65" s="383"/>
      <c r="Q65" s="383"/>
      <c r="R65" s="383"/>
      <c r="S65" s="383"/>
      <c r="T65" s="383"/>
      <c r="U65" s="383"/>
      <c r="V65" s="383"/>
    </row>
    <row r="66" spans="1:22" ht="31.5" customHeight="1">
      <c r="A66" s="399"/>
      <c r="B66" s="388"/>
      <c r="C66" s="388">
        <v>4740</v>
      </c>
      <c r="D66" s="389" t="s">
        <v>306</v>
      </c>
      <c r="E66" s="376">
        <f t="shared" si="11"/>
        <v>0</v>
      </c>
      <c r="F66" s="390">
        <v>1200</v>
      </c>
      <c r="G66" s="390">
        <v>0</v>
      </c>
      <c r="H66" s="390">
        <v>0</v>
      </c>
      <c r="I66" s="390"/>
      <c r="J66" s="390"/>
      <c r="K66" s="390"/>
      <c r="L66" s="390"/>
      <c r="M66" s="390"/>
      <c r="N66" s="390"/>
      <c r="O66" s="383"/>
      <c r="P66" s="383"/>
      <c r="Q66" s="383"/>
      <c r="R66" s="383"/>
      <c r="S66" s="383"/>
      <c r="T66" s="383"/>
      <c r="U66" s="383"/>
      <c r="V66" s="383"/>
    </row>
    <row r="67" spans="1:22" ht="18.75">
      <c r="A67" s="399"/>
      <c r="B67" s="388"/>
      <c r="C67" s="388">
        <v>4750</v>
      </c>
      <c r="D67" s="389" t="s">
        <v>307</v>
      </c>
      <c r="E67" s="376">
        <f t="shared" si="11"/>
        <v>99.84745762711864</v>
      </c>
      <c r="F67" s="390">
        <v>4130</v>
      </c>
      <c r="G67" s="390">
        <v>4123.7</v>
      </c>
      <c r="H67" s="390">
        <v>4123.7</v>
      </c>
      <c r="I67" s="390"/>
      <c r="J67" s="390"/>
      <c r="K67" s="390"/>
      <c r="L67" s="390"/>
      <c r="M67" s="390"/>
      <c r="N67" s="390"/>
      <c r="O67" s="383"/>
      <c r="P67" s="383"/>
      <c r="Q67" s="383"/>
      <c r="R67" s="383"/>
      <c r="S67" s="383"/>
      <c r="T67" s="383"/>
      <c r="U67" s="383"/>
      <c r="V67" s="383"/>
    </row>
    <row r="68" spans="1:22" ht="56.25">
      <c r="A68" s="401"/>
      <c r="B68" s="384">
        <v>85213</v>
      </c>
      <c r="C68" s="384"/>
      <c r="D68" s="385" t="s">
        <v>431</v>
      </c>
      <c r="E68" s="373">
        <f t="shared" si="11"/>
        <v>40.21536585365853</v>
      </c>
      <c r="F68" s="386">
        <f>F69</f>
        <v>8200</v>
      </c>
      <c r="G68" s="386">
        <f>SUM(G69)</f>
        <v>3297.66</v>
      </c>
      <c r="H68" s="386">
        <f>H69</f>
        <v>3297.66</v>
      </c>
      <c r="I68" s="386">
        <f>I69</f>
        <v>0</v>
      </c>
      <c r="J68" s="386">
        <f>J69</f>
        <v>0</v>
      </c>
      <c r="K68" s="386"/>
      <c r="L68" s="386">
        <f>L69</f>
        <v>0</v>
      </c>
      <c r="M68" s="386"/>
      <c r="N68" s="386">
        <f>N69</f>
        <v>0</v>
      </c>
      <c r="O68" s="383"/>
      <c r="P68" s="383"/>
      <c r="Q68" s="383"/>
      <c r="R68" s="383"/>
      <c r="S68" s="383"/>
      <c r="T68" s="383"/>
      <c r="U68" s="383"/>
      <c r="V68" s="383"/>
    </row>
    <row r="69" spans="1:22" ht="18" customHeight="1">
      <c r="A69" s="399"/>
      <c r="B69" s="388"/>
      <c r="C69" s="388">
        <v>4130</v>
      </c>
      <c r="D69" s="389" t="s">
        <v>389</v>
      </c>
      <c r="E69" s="376">
        <f t="shared" si="11"/>
        <v>40.21536585365853</v>
      </c>
      <c r="F69" s="390">
        <v>8200</v>
      </c>
      <c r="G69" s="390">
        <v>3297.66</v>
      </c>
      <c r="H69" s="390">
        <v>3297.66</v>
      </c>
      <c r="I69" s="390"/>
      <c r="J69" s="390"/>
      <c r="K69" s="390"/>
      <c r="L69" s="390"/>
      <c r="M69" s="390"/>
      <c r="N69" s="390"/>
      <c r="O69" s="383"/>
      <c r="P69" s="383"/>
      <c r="Q69" s="383"/>
      <c r="R69" s="383"/>
      <c r="S69" s="383"/>
      <c r="T69" s="383"/>
      <c r="U69" s="383"/>
      <c r="V69" s="383"/>
    </row>
    <row r="70" spans="1:22" ht="18" customHeight="1">
      <c r="A70" s="402"/>
      <c r="B70" s="402">
        <v>85228</v>
      </c>
      <c r="C70" s="402"/>
      <c r="D70" s="403" t="s">
        <v>164</v>
      </c>
      <c r="E70" s="373">
        <f t="shared" si="11"/>
        <v>48.802684931506846</v>
      </c>
      <c r="F70" s="374">
        <f>SUM(F71:F80)</f>
        <v>73000</v>
      </c>
      <c r="G70" s="374">
        <f>SUM(G71:G80)</f>
        <v>35625.96</v>
      </c>
      <c r="H70" s="374">
        <f>SUM(H71:H80)</f>
        <v>35625.96</v>
      </c>
      <c r="I70" s="374">
        <f>SUM(I72:I76)+SUM(I77:I80)</f>
        <v>28717.65</v>
      </c>
      <c r="J70" s="374">
        <f>SUM(J72:J76)+SUM(J77:J80)</f>
        <v>4796.79</v>
      </c>
      <c r="K70" s="374"/>
      <c r="L70" s="374">
        <f>SUM(L72:L76)+SUM(L77:L80)</f>
        <v>0</v>
      </c>
      <c r="M70" s="374"/>
      <c r="N70" s="374">
        <f>SUM(N72:N76)+SUM(N77:N80)</f>
        <v>0</v>
      </c>
      <c r="O70" s="383"/>
      <c r="P70" s="383"/>
      <c r="Q70" s="383"/>
      <c r="R70" s="383"/>
      <c r="S70" s="383"/>
      <c r="T70" s="383"/>
      <c r="U70" s="383"/>
      <c r="V70" s="383"/>
    </row>
    <row r="71" spans="1:22" ht="18" customHeight="1">
      <c r="A71" s="402"/>
      <c r="B71" s="370"/>
      <c r="C71" s="370">
        <v>3020</v>
      </c>
      <c r="D71" s="400" t="s">
        <v>284</v>
      </c>
      <c r="E71" s="376">
        <f t="shared" si="11"/>
        <v>99.88405797101449</v>
      </c>
      <c r="F71" s="377">
        <v>414</v>
      </c>
      <c r="G71" s="377">
        <v>413.52</v>
      </c>
      <c r="H71" s="377">
        <v>413.52</v>
      </c>
      <c r="I71" s="377"/>
      <c r="J71" s="377"/>
      <c r="K71" s="377"/>
      <c r="L71" s="377"/>
      <c r="M71" s="374"/>
      <c r="N71" s="374"/>
      <c r="O71" s="383"/>
      <c r="P71" s="383"/>
      <c r="Q71" s="383"/>
      <c r="R71" s="383"/>
      <c r="S71" s="383"/>
      <c r="T71" s="383"/>
      <c r="U71" s="383"/>
      <c r="V71" s="383"/>
    </row>
    <row r="72" spans="1:22" ht="18" customHeight="1">
      <c r="A72" s="370"/>
      <c r="B72" s="370"/>
      <c r="C72" s="370">
        <v>4010</v>
      </c>
      <c r="D72" s="404" t="s">
        <v>334</v>
      </c>
      <c r="E72" s="376">
        <f>G72/F72*100</f>
        <v>46.80299047619047</v>
      </c>
      <c r="F72" s="390">
        <v>52500</v>
      </c>
      <c r="G72" s="390">
        <v>24571.57</v>
      </c>
      <c r="H72" s="390">
        <v>24571.57</v>
      </c>
      <c r="I72" s="377">
        <v>24571.57</v>
      </c>
      <c r="J72" s="390"/>
      <c r="K72" s="390"/>
      <c r="L72" s="390"/>
      <c r="M72" s="390"/>
      <c r="N72" s="390"/>
      <c r="O72" s="383"/>
      <c r="P72" s="383"/>
      <c r="Q72" s="383"/>
      <c r="R72" s="383"/>
      <c r="S72" s="383"/>
      <c r="T72" s="383"/>
      <c r="U72" s="383"/>
      <c r="V72" s="383"/>
    </row>
    <row r="73" spans="1:22" ht="18" customHeight="1">
      <c r="A73" s="370"/>
      <c r="B73" s="370"/>
      <c r="C73" s="370">
        <v>4040</v>
      </c>
      <c r="D73" s="404" t="s">
        <v>286</v>
      </c>
      <c r="E73" s="376">
        <f>G73/F73*100</f>
        <v>99.18851674641148</v>
      </c>
      <c r="F73" s="390">
        <v>4180</v>
      </c>
      <c r="G73" s="390">
        <v>4146.08</v>
      </c>
      <c r="H73" s="390">
        <v>4146.08</v>
      </c>
      <c r="I73" s="377">
        <v>4146.08</v>
      </c>
      <c r="J73" s="390"/>
      <c r="K73" s="390"/>
      <c r="L73" s="390"/>
      <c r="M73" s="390"/>
      <c r="N73" s="390"/>
      <c r="O73" s="383"/>
      <c r="P73" s="383"/>
      <c r="Q73" s="383"/>
      <c r="R73" s="383"/>
      <c r="S73" s="383"/>
      <c r="T73" s="383"/>
      <c r="U73" s="383"/>
      <c r="V73" s="383"/>
    </row>
    <row r="74" spans="1:22" ht="18" customHeight="1">
      <c r="A74" s="370"/>
      <c r="B74" s="370"/>
      <c r="C74" s="370">
        <v>4110</v>
      </c>
      <c r="D74" s="404" t="s">
        <v>287</v>
      </c>
      <c r="E74" s="376">
        <f>G74/F74*100</f>
        <v>48.978848821081826</v>
      </c>
      <c r="F74" s="390">
        <v>8652</v>
      </c>
      <c r="G74" s="390">
        <v>4237.65</v>
      </c>
      <c r="H74" s="390">
        <v>4237.65</v>
      </c>
      <c r="I74" s="390"/>
      <c r="J74" s="390">
        <v>4237.65</v>
      </c>
      <c r="K74" s="390"/>
      <c r="L74" s="390"/>
      <c r="M74" s="390"/>
      <c r="N74" s="390"/>
      <c r="O74" s="383"/>
      <c r="P74" s="383"/>
      <c r="Q74" s="383"/>
      <c r="R74" s="383"/>
      <c r="S74" s="383"/>
      <c r="T74" s="383"/>
      <c r="U74" s="383"/>
      <c r="V74" s="383"/>
    </row>
    <row r="75" spans="1:22" ht="18" customHeight="1">
      <c r="A75" s="370"/>
      <c r="B75" s="370"/>
      <c r="C75" s="370">
        <v>4120</v>
      </c>
      <c r="D75" s="404" t="s">
        <v>288</v>
      </c>
      <c r="E75" s="376">
        <f>G75/F75*100</f>
        <v>40.28386167146974</v>
      </c>
      <c r="F75" s="390">
        <v>1388</v>
      </c>
      <c r="G75" s="390">
        <v>559.14</v>
      </c>
      <c r="H75" s="390">
        <v>559.14</v>
      </c>
      <c r="I75" s="390"/>
      <c r="J75" s="390">
        <v>559.14</v>
      </c>
      <c r="K75" s="390"/>
      <c r="L75" s="390"/>
      <c r="M75" s="390"/>
      <c r="N75" s="390"/>
      <c r="O75" s="383"/>
      <c r="P75" s="383"/>
      <c r="Q75" s="383"/>
      <c r="R75" s="383"/>
      <c r="S75" s="383"/>
      <c r="T75" s="383"/>
      <c r="U75" s="383"/>
      <c r="V75" s="383"/>
    </row>
    <row r="76" spans="1:22" ht="18" customHeight="1">
      <c r="A76" s="370"/>
      <c r="B76" s="370"/>
      <c r="C76" s="370">
        <v>4210</v>
      </c>
      <c r="D76" s="404" t="s">
        <v>268</v>
      </c>
      <c r="E76" s="376">
        <f>G76/F76*100</f>
        <v>1.2195121951219512</v>
      </c>
      <c r="F76" s="390">
        <v>820</v>
      </c>
      <c r="G76" s="390">
        <v>10</v>
      </c>
      <c r="H76" s="377">
        <v>10</v>
      </c>
      <c r="I76" s="390"/>
      <c r="J76" s="390"/>
      <c r="K76" s="390"/>
      <c r="L76" s="390"/>
      <c r="M76" s="390"/>
      <c r="N76" s="390"/>
      <c r="O76" s="383"/>
      <c r="P76" s="383"/>
      <c r="Q76" s="383"/>
      <c r="R76" s="383"/>
      <c r="S76" s="383"/>
      <c r="T76" s="383"/>
      <c r="U76" s="383"/>
      <c r="V76" s="383"/>
    </row>
    <row r="77" spans="1:22" ht="18" customHeight="1">
      <c r="A77" s="370"/>
      <c r="B77" s="370"/>
      <c r="C77" s="370">
        <v>4280</v>
      </c>
      <c r="D77" s="404" t="s">
        <v>432</v>
      </c>
      <c r="E77" s="376">
        <f>G77/F77*100</f>
        <v>100</v>
      </c>
      <c r="F77" s="390">
        <v>116</v>
      </c>
      <c r="G77" s="390">
        <v>116</v>
      </c>
      <c r="H77" s="377">
        <v>116</v>
      </c>
      <c r="I77" s="386"/>
      <c r="J77" s="386"/>
      <c r="K77" s="386"/>
      <c r="L77" s="386"/>
      <c r="M77" s="386"/>
      <c r="N77" s="386"/>
      <c r="O77" s="383"/>
      <c r="P77" s="383"/>
      <c r="Q77" s="383"/>
      <c r="R77" s="383"/>
      <c r="S77" s="383"/>
      <c r="T77" s="383"/>
      <c r="U77" s="383"/>
      <c r="V77" s="383"/>
    </row>
    <row r="78" spans="1:22" ht="18" customHeight="1">
      <c r="A78" s="370"/>
      <c r="B78" s="370"/>
      <c r="C78" s="370">
        <v>4300</v>
      </c>
      <c r="D78" s="404" t="s">
        <v>319</v>
      </c>
      <c r="E78" s="376">
        <f>G78/F78*100</f>
        <v>0</v>
      </c>
      <c r="F78" s="390">
        <v>1230</v>
      </c>
      <c r="G78" s="390">
        <v>0</v>
      </c>
      <c r="H78" s="377">
        <v>0</v>
      </c>
      <c r="I78" s="390"/>
      <c r="J78" s="390"/>
      <c r="K78" s="390"/>
      <c r="L78" s="390"/>
      <c r="M78" s="390"/>
      <c r="N78" s="390"/>
      <c r="O78" s="383"/>
      <c r="P78" s="383"/>
      <c r="Q78" s="383"/>
      <c r="R78" s="383"/>
      <c r="S78" s="383"/>
      <c r="T78" s="383"/>
      <c r="U78" s="383"/>
      <c r="V78" s="383"/>
    </row>
    <row r="79" spans="1:22" ht="18" customHeight="1">
      <c r="A79" s="370"/>
      <c r="B79" s="370"/>
      <c r="C79" s="370">
        <v>4410</v>
      </c>
      <c r="D79" s="404" t="s">
        <v>301</v>
      </c>
      <c r="E79" s="376">
        <f>G79/F79*100</f>
        <v>0</v>
      </c>
      <c r="F79" s="390">
        <v>400</v>
      </c>
      <c r="G79" s="390">
        <v>0</v>
      </c>
      <c r="H79" s="377">
        <v>0</v>
      </c>
      <c r="I79" s="390"/>
      <c r="J79" s="390"/>
      <c r="K79" s="390"/>
      <c r="L79" s="390"/>
      <c r="M79" s="390"/>
      <c r="N79" s="390"/>
      <c r="O79" s="383"/>
      <c r="P79" s="383"/>
      <c r="Q79" s="383"/>
      <c r="R79" s="383"/>
      <c r="S79" s="383"/>
      <c r="T79" s="383"/>
      <c r="U79" s="383"/>
      <c r="V79" s="383"/>
    </row>
    <row r="80" spans="1:22" ht="18" customHeight="1">
      <c r="A80" s="370"/>
      <c r="B80" s="370"/>
      <c r="C80" s="370">
        <v>4440</v>
      </c>
      <c r="D80" s="404" t="s">
        <v>303</v>
      </c>
      <c r="E80" s="376">
        <f>G80/F80*100</f>
        <v>47.63636363636364</v>
      </c>
      <c r="F80" s="390">
        <v>3300</v>
      </c>
      <c r="G80" s="390">
        <v>1572</v>
      </c>
      <c r="H80" s="377">
        <v>1572</v>
      </c>
      <c r="I80" s="390"/>
      <c r="J80" s="390"/>
      <c r="K80" s="390"/>
      <c r="L80" s="390"/>
      <c r="M80" s="390"/>
      <c r="N80" s="390"/>
      <c r="O80" s="383"/>
      <c r="P80" s="383"/>
      <c r="Q80" s="383"/>
      <c r="R80" s="383"/>
      <c r="S80" s="383"/>
      <c r="T80" s="383"/>
      <c r="U80" s="383"/>
      <c r="V80" s="383"/>
    </row>
    <row r="81" spans="1:22" ht="18" customHeight="1">
      <c r="A81" s="962" t="s">
        <v>195</v>
      </c>
      <c r="B81" s="962"/>
      <c r="C81" s="962"/>
      <c r="D81" s="962"/>
      <c r="E81" s="405">
        <f>G81/F81*100</f>
        <v>51.00502457882805</v>
      </c>
      <c r="F81" s="406">
        <f>SUM(F8+F12+F18+F30)</f>
        <v>6014894.19</v>
      </c>
      <c r="G81" s="406">
        <f>SUM(G8+G12+G18+G30)</f>
        <v>3067898.2600000007</v>
      </c>
      <c r="H81" s="406">
        <f>SUM(H8+H12+H30+H18)</f>
        <v>3067898.2600000007</v>
      </c>
      <c r="I81" s="406">
        <f>I30+I12+I18</f>
        <v>269573.2</v>
      </c>
      <c r="J81" s="406">
        <f>J30+J12+J18</f>
        <v>62019.899999999994</v>
      </c>
      <c r="K81" s="406">
        <f>K30+K12</f>
        <v>0</v>
      </c>
      <c r="L81" s="406">
        <f>L30+L12</f>
        <v>0</v>
      </c>
      <c r="M81" s="406">
        <f>M30+M12</f>
        <v>2464309.46</v>
      </c>
      <c r="N81" s="406">
        <f>N30+N12</f>
        <v>0</v>
      </c>
      <c r="O81" s="383"/>
      <c r="P81" s="383"/>
      <c r="Q81" s="383"/>
      <c r="R81" s="383"/>
      <c r="S81" s="383"/>
      <c r="T81" s="383"/>
      <c r="U81" s="383"/>
      <c r="V81" s="383"/>
    </row>
    <row r="82" spans="6:22" ht="15.75"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</row>
    <row r="83" spans="6:22" ht="15.75"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383"/>
    </row>
    <row r="84" spans="6:22" ht="15.75">
      <c r="F84" s="383"/>
      <c r="G84" s="383"/>
      <c r="H84" s="383"/>
      <c r="I84" s="383"/>
      <c r="J84" s="383"/>
      <c r="K84" s="383"/>
      <c r="L84" s="383"/>
      <c r="M84" s="383"/>
      <c r="N84" s="383"/>
      <c r="O84" s="383"/>
      <c r="P84" s="383"/>
      <c r="Q84" s="383"/>
      <c r="R84" s="383"/>
      <c r="S84" s="383"/>
      <c r="T84" s="383"/>
      <c r="U84" s="383"/>
      <c r="V84" s="383"/>
    </row>
    <row r="85" spans="6:22" ht="15.75">
      <c r="F85" s="383"/>
      <c r="G85" s="383"/>
      <c r="H85" s="383"/>
      <c r="I85" s="383"/>
      <c r="J85" s="383"/>
      <c r="K85" s="383"/>
      <c r="L85" s="383"/>
      <c r="M85" s="383"/>
      <c r="N85" s="383"/>
      <c r="O85" s="383"/>
      <c r="P85" s="383"/>
      <c r="Q85" s="383"/>
      <c r="R85" s="383"/>
      <c r="S85" s="383"/>
      <c r="T85" s="383"/>
      <c r="U85" s="383"/>
      <c r="V85" s="383"/>
    </row>
    <row r="86" spans="6:22" ht="15.75"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Q86" s="383"/>
      <c r="R86" s="383"/>
      <c r="S86" s="383"/>
      <c r="T86" s="383"/>
      <c r="U86" s="383"/>
      <c r="V86" s="383"/>
    </row>
    <row r="87" spans="6:22" ht="15.75">
      <c r="F87" s="383"/>
      <c r="G87" s="383"/>
      <c r="H87" s="383"/>
      <c r="I87" s="383"/>
      <c r="J87" s="383"/>
      <c r="K87" s="383"/>
      <c r="L87" s="383"/>
      <c r="M87" s="383"/>
      <c r="N87" s="383"/>
      <c r="O87" s="383"/>
      <c r="P87" s="383"/>
      <c r="Q87" s="383"/>
      <c r="R87" s="383"/>
      <c r="S87" s="383"/>
      <c r="T87" s="383"/>
      <c r="U87" s="383"/>
      <c r="V87" s="383"/>
    </row>
    <row r="88" spans="6:22" ht="15.75"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</row>
  </sheetData>
  <mergeCells count="16">
    <mergeCell ref="A81:D81"/>
    <mergeCell ref="I4:M4"/>
    <mergeCell ref="N4:N6"/>
    <mergeCell ref="I5:K5"/>
    <mergeCell ref="L5:L6"/>
    <mergeCell ref="M5:M6"/>
    <mergeCell ref="A1:N1"/>
    <mergeCell ref="A3:A6"/>
    <mergeCell ref="B3:B6"/>
    <mergeCell ref="C3:C6"/>
    <mergeCell ref="D3:D6"/>
    <mergeCell ref="E3:E6"/>
    <mergeCell ref="F3:F6"/>
    <mergeCell ref="G3:G6"/>
    <mergeCell ref="H3:N3"/>
    <mergeCell ref="H4:H6"/>
  </mergeCells>
  <printOptions horizontalCentered="1"/>
  <pageMargins left="0.5902777777777778" right="0.5902777777777778" top="0.9534722222222223" bottom="0.7569444444444444" header="0.5902777777777778" footer="0.5902777777777778"/>
  <pageSetup horizontalDpi="300" verticalDpi="300" orientation="landscape" paperSize="9" scale="46" r:id="rId1"/>
  <headerFooter alignWithMargins="0">
    <oddHeader>&amp;R&amp;"Times New Roman,Normalny"&amp;12Załącznik Nr 8 do wykonania budżetu Gminy Barlinek za I półrocze 2010 r.</oddHeader>
    <oddFooter>&amp;C&amp;"Times New Roman,Normalny"&amp;12Strona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showGridLines="0" defaultGridColor="0" view="pageBreakPreview" zoomScale="70" zoomScaleSheetLayoutView="70" colorId="15" workbookViewId="0" topLeftCell="C1">
      <selection activeCell="L2" sqref="L2"/>
    </sheetView>
  </sheetViews>
  <sheetFormatPr defaultColWidth="9.00390625" defaultRowHeight="12.75"/>
  <cols>
    <col min="1" max="1" width="6.375" style="407" customWidth="1"/>
    <col min="2" max="2" width="9.875" style="407" customWidth="1"/>
    <col min="3" max="3" width="6.875" style="407" customWidth="1"/>
    <col min="4" max="4" width="29.125" style="407" customWidth="1"/>
    <col min="5" max="5" width="9.75390625" style="407" customWidth="1"/>
    <col min="6" max="10" width="12.75390625" style="407" customWidth="1"/>
    <col min="11" max="11" width="12.25390625" style="407" customWidth="1"/>
    <col min="12" max="12" width="12.75390625" style="407" customWidth="1"/>
    <col min="13" max="16384" width="9.00390625" style="407" customWidth="1"/>
  </cols>
  <sheetData>
    <row r="1" spans="1:12" ht="60" customHeight="1">
      <c r="A1" s="963" t="s">
        <v>433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</row>
    <row r="2" ht="9.75" customHeight="1">
      <c r="L2" s="408"/>
    </row>
    <row r="3" spans="1:12" s="410" customFormat="1" ht="15" customHeight="1">
      <c r="A3" s="964" t="s">
        <v>1</v>
      </c>
      <c r="B3" s="964" t="s">
        <v>31</v>
      </c>
      <c r="C3" s="964" t="s">
        <v>32</v>
      </c>
      <c r="D3" s="965" t="s">
        <v>197</v>
      </c>
      <c r="E3" s="965" t="s">
        <v>5</v>
      </c>
      <c r="F3" s="965" t="s">
        <v>3</v>
      </c>
      <c r="G3" s="965" t="s">
        <v>243</v>
      </c>
      <c r="H3" s="966" t="s">
        <v>36</v>
      </c>
      <c r="I3" s="966"/>
      <c r="J3" s="966"/>
      <c r="K3" s="966"/>
      <c r="L3" s="966"/>
    </row>
    <row r="4" spans="1:12" s="410" customFormat="1" ht="12" customHeight="1">
      <c r="A4" s="964"/>
      <c r="B4" s="964"/>
      <c r="C4" s="964"/>
      <c r="D4" s="965"/>
      <c r="E4" s="965"/>
      <c r="F4" s="965"/>
      <c r="G4" s="965"/>
      <c r="H4" s="965" t="s">
        <v>434</v>
      </c>
      <c r="I4" s="966" t="s">
        <v>245</v>
      </c>
      <c r="J4" s="966"/>
      <c r="K4" s="966"/>
      <c r="L4" s="965" t="s">
        <v>435</v>
      </c>
    </row>
    <row r="5" spans="1:12" s="410" customFormat="1" ht="65.25" customHeight="1">
      <c r="A5" s="964"/>
      <c r="B5" s="964"/>
      <c r="C5" s="964"/>
      <c r="D5" s="965"/>
      <c r="E5" s="965"/>
      <c r="F5" s="965"/>
      <c r="G5" s="965"/>
      <c r="H5" s="965"/>
      <c r="I5" s="409" t="s">
        <v>436</v>
      </c>
      <c r="J5" s="409" t="s">
        <v>437</v>
      </c>
      <c r="K5" s="409" t="s">
        <v>438</v>
      </c>
      <c r="L5" s="965"/>
    </row>
    <row r="6" spans="1:12" ht="12" customHeight="1">
      <c r="A6" s="411">
        <v>1</v>
      </c>
      <c r="B6" s="411">
        <v>2</v>
      </c>
      <c r="C6" s="411">
        <v>3</v>
      </c>
      <c r="D6" s="411">
        <v>4</v>
      </c>
      <c r="E6" s="411">
        <v>5</v>
      </c>
      <c r="F6" s="411">
        <v>6</v>
      </c>
      <c r="G6" s="411">
        <v>8</v>
      </c>
      <c r="H6" s="411">
        <v>9</v>
      </c>
      <c r="I6" s="411">
        <v>10</v>
      </c>
      <c r="J6" s="411">
        <v>11</v>
      </c>
      <c r="K6" s="411">
        <v>12</v>
      </c>
      <c r="L6" s="411">
        <v>13</v>
      </c>
    </row>
    <row r="7" spans="1:14" ht="15.75">
      <c r="A7" s="114">
        <v>710</v>
      </c>
      <c r="B7" s="114"/>
      <c r="C7" s="114"/>
      <c r="D7" s="115" t="s">
        <v>278</v>
      </c>
      <c r="E7" s="412">
        <f aca="true" t="shared" si="0" ref="E7:H8">E8</f>
        <v>5.228571428571429</v>
      </c>
      <c r="F7" s="143">
        <f t="shared" si="0"/>
        <v>7000</v>
      </c>
      <c r="G7" s="143">
        <f t="shared" si="0"/>
        <v>366</v>
      </c>
      <c r="H7" s="143">
        <f t="shared" si="0"/>
        <v>366</v>
      </c>
      <c r="I7" s="143"/>
      <c r="J7" s="143"/>
      <c r="K7" s="143"/>
      <c r="L7" s="143"/>
      <c r="M7" s="61"/>
      <c r="N7" s="61"/>
    </row>
    <row r="8" spans="1:12" ht="15.75">
      <c r="A8" s="119"/>
      <c r="B8" s="119">
        <v>71035</v>
      </c>
      <c r="C8" s="119"/>
      <c r="D8" s="121" t="s">
        <v>69</v>
      </c>
      <c r="E8" s="413">
        <f t="shared" si="0"/>
        <v>5.228571428571429</v>
      </c>
      <c r="F8" s="146">
        <f t="shared" si="0"/>
        <v>7000</v>
      </c>
      <c r="G8" s="146">
        <f t="shared" si="0"/>
        <v>366</v>
      </c>
      <c r="H8" s="146">
        <f t="shared" si="0"/>
        <v>366</v>
      </c>
      <c r="I8" s="414"/>
      <c r="J8" s="414"/>
      <c r="K8" s="414"/>
      <c r="L8" s="414"/>
    </row>
    <row r="9" spans="1:12" s="160" customFormat="1" ht="19.5" customHeight="1">
      <c r="A9" s="415"/>
      <c r="B9" s="415"/>
      <c r="C9" s="415">
        <v>4300</v>
      </c>
      <c r="D9" s="416" t="s">
        <v>319</v>
      </c>
      <c r="E9" s="417">
        <f>G9/F9*100</f>
        <v>5.228571428571429</v>
      </c>
      <c r="F9" s="230">
        <v>7000</v>
      </c>
      <c r="G9" s="230">
        <f>H9+L9</f>
        <v>366</v>
      </c>
      <c r="H9" s="230">
        <v>366</v>
      </c>
      <c r="I9" s="418"/>
      <c r="J9" s="418"/>
      <c r="K9" s="418"/>
      <c r="L9" s="418"/>
    </row>
    <row r="10" spans="1:12" ht="19.5" customHeight="1">
      <c r="A10" s="967" t="s">
        <v>25</v>
      </c>
      <c r="B10" s="967"/>
      <c r="C10" s="967"/>
      <c r="D10" s="967"/>
      <c r="E10" s="419">
        <v>5.23</v>
      </c>
      <c r="F10" s="354">
        <v>7000</v>
      </c>
      <c r="G10" s="354">
        <v>366</v>
      </c>
      <c r="H10" s="354">
        <v>366</v>
      </c>
      <c r="I10" s="420"/>
      <c r="J10" s="420"/>
      <c r="K10" s="420"/>
      <c r="L10" s="420"/>
    </row>
  </sheetData>
  <mergeCells count="13">
    <mergeCell ref="I4:K4"/>
    <mergeCell ref="L4:L5"/>
    <mergeCell ref="A10:D10"/>
    <mergeCell ref="A1:L1"/>
    <mergeCell ref="A3:A5"/>
    <mergeCell ref="B3:B5"/>
    <mergeCell ref="C3:C5"/>
    <mergeCell ref="D3:D5"/>
    <mergeCell ref="E3:E5"/>
    <mergeCell ref="F3:F5"/>
    <mergeCell ref="G3:G5"/>
    <mergeCell ref="H3:L3"/>
    <mergeCell ref="H4:H5"/>
  </mergeCells>
  <printOptions horizontalCentered="1"/>
  <pageMargins left="0.5902777777777778" right="0.5902777777777778" top="0.9256944444444444" bottom="0.7555555555555555" header="0.5902777777777778" footer="0.5902777777777778"/>
  <pageSetup horizontalDpi="300" verticalDpi="300" orientation="landscape" paperSize="9" scale="82" r:id="rId1"/>
  <headerFooter alignWithMargins="0">
    <oddHeader>&amp;R&amp;"Times New Roman,Normalny"Załącznik Nr 9 do wykonania budżetu Gminy Barlinek za I półrocze 2010 r.</oddHeader>
    <oddFooter>&amp;C&amp;"Times New Roman,Normalny"&amp;12Strona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Podworska</cp:lastModifiedBy>
  <cp:lastPrinted>2010-08-13T07:30:32Z</cp:lastPrinted>
  <dcterms:created xsi:type="dcterms:W3CDTF">1998-12-09T13:02:10Z</dcterms:created>
  <dcterms:modified xsi:type="dcterms:W3CDTF">2010-08-17T10:57:05Z</dcterms:modified>
  <cp:category/>
  <cp:version/>
  <cp:contentType/>
  <cp:contentStatus/>
  <cp:revision>565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